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 firstSheet="1" activeTab="1"/>
  </bookViews>
  <sheets>
    <sheet name="Лист1" sheetId="1" state="hidden" r:id="rId1"/>
    <sheet name="увелич." sheetId="2" r:id="rId2"/>
  </sheets>
  <calcPr calcId="125725"/>
</workbook>
</file>

<file path=xl/calcChain.xml><?xml version="1.0" encoding="utf-8"?>
<calcChain xmlns="http://schemas.openxmlformats.org/spreadsheetml/2006/main">
  <c r="M45" i="2"/>
  <c r="I45"/>
  <c r="I46"/>
  <c r="F34"/>
  <c r="F35" s="1"/>
  <c r="F36" s="1"/>
  <c r="F30"/>
  <c r="M42"/>
  <c r="M41"/>
  <c r="H41"/>
  <c r="I40"/>
  <c r="I43" s="1"/>
  <c r="H40"/>
  <c r="L36"/>
  <c r="K35"/>
  <c r="L35" s="1"/>
  <c r="K34"/>
  <c r="L34" s="1"/>
  <c r="M33"/>
  <c r="M32"/>
  <c r="M31"/>
  <c r="K30"/>
  <c r="L30" s="1"/>
  <c r="L29"/>
  <c r="M29" s="1"/>
  <c r="K29"/>
  <c r="K28"/>
  <c r="L28" s="1"/>
  <c r="M28" s="1"/>
  <c r="L26"/>
  <c r="H26"/>
  <c r="K24"/>
  <c r="L24" s="1"/>
  <c r="L22"/>
  <c r="H22"/>
  <c r="F22"/>
  <c r="F24" s="1"/>
  <c r="L20"/>
  <c r="M20" s="1"/>
  <c r="E18"/>
  <c r="K18" s="1"/>
  <c r="L18" s="1"/>
  <c r="M45" i="1"/>
  <c r="I45"/>
  <c r="M30" i="2" l="1"/>
  <c r="H18"/>
  <c r="I18" s="1"/>
  <c r="M34"/>
  <c r="M35"/>
  <c r="M24"/>
  <c r="M22"/>
  <c r="M36"/>
  <c r="M18"/>
  <c r="L40"/>
  <c r="M40" s="1"/>
  <c r="M43" s="1"/>
  <c r="F26"/>
  <c r="I24"/>
  <c r="I46" i="1"/>
  <c r="M46"/>
  <c r="F36"/>
  <c r="F35"/>
  <c r="F22"/>
  <c r="F24" s="1"/>
  <c r="E18"/>
  <c r="K18" s="1"/>
  <c r="L18" s="1"/>
  <c r="L20"/>
  <c r="L22"/>
  <c r="M22" s="1"/>
  <c r="K24"/>
  <c r="L24"/>
  <c r="L26"/>
  <c r="K28"/>
  <c r="L28" s="1"/>
  <c r="M28" s="1"/>
  <c r="K29"/>
  <c r="L29" s="1"/>
  <c r="M29" s="1"/>
  <c r="K30"/>
  <c r="L30" s="1"/>
  <c r="M30" s="1"/>
  <c r="K34"/>
  <c r="L34" s="1"/>
  <c r="M34" s="1"/>
  <c r="K35"/>
  <c r="L35" s="1"/>
  <c r="M35" s="1"/>
  <c r="L36"/>
  <c r="M41"/>
  <c r="M42"/>
  <c r="M33"/>
  <c r="M20"/>
  <c r="M31"/>
  <c r="M32"/>
  <c r="H40"/>
  <c r="I40"/>
  <c r="I43" s="1"/>
  <c r="H18"/>
  <c r="I18" s="1"/>
  <c r="H26"/>
  <c r="H41"/>
  <c r="H22"/>
  <c r="I26" i="2" l="1"/>
  <c r="I37" s="1"/>
  <c r="I38" s="1"/>
  <c r="M26"/>
  <c r="M37" s="1"/>
  <c r="M38" s="1"/>
  <c r="M36" i="1"/>
  <c r="M18"/>
  <c r="L40"/>
  <c r="M40" s="1"/>
  <c r="M43" s="1"/>
  <c r="F26"/>
  <c r="I24"/>
  <c r="M24"/>
  <c r="M46" i="2" l="1"/>
  <c r="M44"/>
  <c r="I44"/>
  <c r="I37" i="1"/>
  <c r="I26"/>
  <c r="M26"/>
  <c r="M37" s="1"/>
  <c r="I47" i="2" l="1"/>
  <c r="I48" s="1"/>
  <c r="M47"/>
  <c r="M48" s="1"/>
  <c r="M38" i="1"/>
  <c r="M44" s="1"/>
  <c r="I38"/>
  <c r="I44" s="1"/>
  <c r="I47" l="1"/>
  <c r="I48" s="1"/>
  <c r="M47"/>
  <c r="M48" s="1"/>
</calcChain>
</file>

<file path=xl/sharedStrings.xml><?xml version="1.0" encoding="utf-8"?>
<sst xmlns="http://schemas.openxmlformats.org/spreadsheetml/2006/main" count="241" uniqueCount="106">
  <si>
    <t>руб.</t>
  </si>
  <si>
    <t>2.</t>
  </si>
  <si>
    <t>1.</t>
  </si>
  <si>
    <t>3.</t>
  </si>
  <si>
    <t>4.</t>
  </si>
  <si>
    <t>5.</t>
  </si>
  <si>
    <t>Начальник ПЭО</t>
  </si>
  <si>
    <t>№</t>
  </si>
  <si>
    <t>п/п</t>
  </si>
  <si>
    <t>Состав звена</t>
  </si>
  <si>
    <t>На единицу измерения</t>
  </si>
  <si>
    <t>Норма</t>
  </si>
  <si>
    <t>времени</t>
  </si>
  <si>
    <t>чел./час</t>
  </si>
  <si>
    <t>Расценка</t>
  </si>
  <si>
    <t>руб./час</t>
  </si>
  <si>
    <t>На весь объем работ</t>
  </si>
  <si>
    <t>Установить и убрать ограждения с преду-</t>
  </si>
  <si>
    <t>Слесарь АВР</t>
  </si>
  <si>
    <t>2 разряда</t>
  </si>
  <si>
    <t>объема</t>
  </si>
  <si>
    <t>работы</t>
  </si>
  <si>
    <t>комплект</t>
  </si>
  <si>
    <t>3.1.8.1.</t>
  </si>
  <si>
    <t>3 разряда</t>
  </si>
  <si>
    <t>раз</t>
  </si>
  <si>
    <t>Расчет ГСМ на откачку</t>
  </si>
  <si>
    <t>Слесарь АВР 5 разряда</t>
  </si>
  <si>
    <t>Слесарь АВР 3 разряда</t>
  </si>
  <si>
    <t>литр</t>
  </si>
  <si>
    <t>6.</t>
  </si>
  <si>
    <t>7.</t>
  </si>
  <si>
    <t>8.</t>
  </si>
  <si>
    <t>9.</t>
  </si>
  <si>
    <t>10.</t>
  </si>
  <si>
    <t>11.</t>
  </si>
  <si>
    <t>12.</t>
  </si>
  <si>
    <t>Всего с НДС - 18%</t>
  </si>
  <si>
    <t>А/м ЗИЛ  фургон</t>
  </si>
  <si>
    <t>Ед-ца</t>
  </si>
  <si>
    <t>Проверка колодца на загазованность</t>
  </si>
  <si>
    <t>Откачать воду  из колодца/ 3.1.2.3</t>
  </si>
  <si>
    <t xml:space="preserve">Нарезка резьбы вручную </t>
  </si>
  <si>
    <t xml:space="preserve">Норма </t>
  </si>
  <si>
    <t>13.</t>
  </si>
  <si>
    <t>14.</t>
  </si>
  <si>
    <t>15.</t>
  </si>
  <si>
    <t>Слесарь АВР 4 разряда</t>
  </si>
  <si>
    <t>Эл.газосварщ.(зан.на резке и ручн.сварке) 5 разряда</t>
  </si>
  <si>
    <t>16.</t>
  </si>
  <si>
    <t>17.</t>
  </si>
  <si>
    <t>Сумма, руб.</t>
  </si>
  <si>
    <t>На весь объем работ существющего водовода</t>
  </si>
  <si>
    <t>времени на всю работу</t>
  </si>
  <si>
    <t>(подключение нового водовода)</t>
  </si>
  <si>
    <t>работу</t>
  </si>
  <si>
    <t>Норма времени чел./час</t>
  </si>
  <si>
    <t>Объем работ</t>
  </si>
  <si>
    <t>№ 3.2.2.3</t>
  </si>
  <si>
    <t>колодец</t>
  </si>
  <si>
    <t>Сборка узлов трубопроводов на резьбе (параграф №38-4-18 (на уплотнителе № 6 б)) Сборник санитарно-технические работы</t>
  </si>
  <si>
    <t xml:space="preserve"> Резка патрубков вручную ножовкой (параграф № 38-4-57;таб.№ 6 на 100 резьб) Сборник санитарно-технические работы</t>
  </si>
  <si>
    <t>Изготовление сгонов( параграф №38-4-8; таб. №1 (1 отвод)) Сборник санитарно-технические работы</t>
  </si>
  <si>
    <t>(параграф 38-4-13; таб.№ 5 на 100 резьб) Сборник санитарно-технические работы</t>
  </si>
  <si>
    <t>Установка фасонных частей (параграф № 9-2-14; таб. №2) ЕНиР, Сборник Е9, выпуск 2 (наружные сети и сооружения)</t>
  </si>
  <si>
    <t>Стыковое соединение (параграф № е 22-2-2, таб. № 4; 5 в -вертикальное) ЕНиР, Сборник Е22, выпуск 2 (трубопроводы)</t>
  </si>
  <si>
    <t>Стыковое соединение (параграф № е 22-2-2, таб. № 4; 9 в - горизонтальное?) ЕНиР, Сборник Е22, выпуск 2 (трубопроводы)</t>
  </si>
  <si>
    <t>преждающими знаками/ 3.1.2.2. и 3.1.2.18.</t>
  </si>
  <si>
    <t>(0,09+0,10)</t>
  </si>
  <si>
    <t xml:space="preserve">Закрыть и открыть задвижку Д-125 мм </t>
  </si>
  <si>
    <t xml:space="preserve">Итого з/плата </t>
  </si>
  <si>
    <t xml:space="preserve">Итого с учетом 13-ой з/платы </t>
  </si>
  <si>
    <t>Машины и механизмы:</t>
  </si>
  <si>
    <t>Итого прямые затраты</t>
  </si>
  <si>
    <t>Рентабельность от ФОТ, 50%</t>
  </si>
  <si>
    <t>Всего с накладными и рентабельностью</t>
  </si>
  <si>
    <t>18.</t>
  </si>
  <si>
    <t>19.</t>
  </si>
  <si>
    <t>20.</t>
  </si>
  <si>
    <t>Итого  машины и механизмы</t>
  </si>
  <si>
    <t xml:space="preserve">А/машины ГАЗ-  КО 503 </t>
  </si>
  <si>
    <t>м3</t>
  </si>
  <si>
    <t>Наименование работ</t>
  </si>
  <si>
    <t>маш/час</t>
  </si>
  <si>
    <t>КАЛЬКУЛЯЦИЯ</t>
  </si>
  <si>
    <t>УТВЕРЖДАЮ</t>
  </si>
  <si>
    <t>Директор МУП "Водоканал"</t>
  </si>
  <si>
    <t>г. Иркутска</t>
  </si>
  <si>
    <t>_____________С.Л. Винарский</t>
  </si>
  <si>
    <t>"___"_______________20____г.</t>
  </si>
  <si>
    <t>Г.В.Брюхнова</t>
  </si>
  <si>
    <t>Исполнитель</t>
  </si>
  <si>
    <t>О.Е.Устинова</t>
  </si>
  <si>
    <t>Приложение №1</t>
  </si>
  <si>
    <t>к Приказу №___________ от_______________</t>
  </si>
  <si>
    <t>на подключение и отключение летнего водопровода</t>
  </si>
  <si>
    <t>Первый зам.директора по экономике и финансам-</t>
  </si>
  <si>
    <t>главный бухгалтер</t>
  </si>
  <si>
    <t>Е.С.Любенкова</t>
  </si>
  <si>
    <t xml:space="preserve"> с 10.04.2014 г. </t>
  </si>
  <si>
    <t xml:space="preserve">Накладные расходы </t>
  </si>
  <si>
    <t xml:space="preserve">Итого с учетом 13-ой з/платы и выслугой лет </t>
  </si>
  <si>
    <t>Фиат Дукато</t>
  </si>
  <si>
    <t xml:space="preserve"> с 15.02.2016 г. </t>
  </si>
  <si>
    <t>И.о.директора МУП "Водоканал"</t>
  </si>
  <si>
    <t>_____________С.В. Пыхтин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</si>
</sst>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_р_."/>
  </numFmts>
  <fonts count="13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i/>
      <u/>
      <sz val="10"/>
      <name val="Arial Cyr"/>
      <charset val="204"/>
    </font>
    <font>
      <sz val="10"/>
      <color indexed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2" fillId="0" borderId="0" xfId="0" applyFont="1" applyAlignment="1"/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center"/>
    </xf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2" fontId="1" fillId="0" borderId="0" xfId="0" applyNumberFormat="1" applyFont="1" applyFill="1" applyAlignment="1">
      <alignment horizontal="left"/>
    </xf>
    <xf numFmtId="0" fontId="4" fillId="0" borderId="0" xfId="0" applyFont="1"/>
    <xf numFmtId="0" fontId="1" fillId="0" borderId="0" xfId="0" applyFont="1"/>
    <xf numFmtId="0" fontId="6" fillId="0" borderId="0" xfId="0" applyFont="1" applyFill="1" applyAlignment="1"/>
    <xf numFmtId="0" fontId="7" fillId="0" borderId="0" xfId="0" applyFont="1" applyFill="1" applyAlignment="1"/>
    <xf numFmtId="2" fontId="5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9" fontId="1" fillId="0" borderId="0" xfId="0" applyNumberFormat="1" applyFont="1" applyFill="1" applyAlignment="1">
      <alignment horizontal="center"/>
    </xf>
    <xf numFmtId="0" fontId="8" fillId="0" borderId="0" xfId="0" applyFont="1" applyFill="1"/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Fill="1"/>
    <xf numFmtId="0" fontId="10" fillId="0" borderId="0" xfId="0" applyFont="1" applyAlignment="1"/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Continuous" vertical="justify" wrapText="1"/>
    </xf>
    <xf numFmtId="0" fontId="9" fillId="0" borderId="0" xfId="0" applyFont="1" applyFill="1" applyAlignment="1"/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Continuous" vertical="justify" wrapText="1"/>
    </xf>
    <xf numFmtId="0" fontId="10" fillId="0" borderId="4" xfId="0" applyFont="1" applyFill="1" applyBorder="1" applyAlignment="1">
      <alignment vertical="justify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center"/>
    </xf>
    <xf numFmtId="2" fontId="9" fillId="0" borderId="0" xfId="0" applyNumberFormat="1" applyFont="1" applyFill="1"/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2" fontId="9" fillId="0" borderId="4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 wrapText="1"/>
    </xf>
    <xf numFmtId="2" fontId="9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justify"/>
    </xf>
    <xf numFmtId="0" fontId="9" fillId="0" borderId="2" xfId="0" applyFont="1" applyFill="1" applyBorder="1" applyAlignment="1">
      <alignment horizontal="left" vertical="justify" wrapText="1"/>
    </xf>
    <xf numFmtId="0" fontId="9" fillId="0" borderId="2" xfId="0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justify"/>
    </xf>
    <xf numFmtId="0" fontId="9" fillId="0" borderId="3" xfId="0" applyFont="1" applyFill="1" applyBorder="1" applyAlignment="1">
      <alignment horizontal="left" vertical="justify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justify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justify"/>
    </xf>
    <xf numFmtId="0" fontId="10" fillId="0" borderId="1" xfId="0" applyFont="1" applyFill="1" applyBorder="1" applyAlignment="1">
      <alignment horizontal="left" vertical="justify"/>
    </xf>
    <xf numFmtId="2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2" fontId="10" fillId="0" borderId="2" xfId="0" applyNumberFormat="1" applyFont="1" applyFill="1" applyBorder="1" applyAlignment="1">
      <alignment horizontal="left"/>
    </xf>
    <xf numFmtId="9" fontId="10" fillId="0" borderId="2" xfId="0" applyNumberFormat="1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left"/>
    </xf>
    <xf numFmtId="0" fontId="9" fillId="0" borderId="2" xfId="0" applyNumberFormat="1" applyFont="1" applyFill="1" applyBorder="1" applyAlignment="1">
      <alignment horizontal="center"/>
    </xf>
    <xf numFmtId="1" fontId="9" fillId="0" borderId="0" xfId="0" applyNumberFormat="1" applyFont="1" applyFill="1" applyAlignment="1"/>
    <xf numFmtId="1" fontId="10" fillId="0" borderId="2" xfId="0" applyNumberFormat="1" applyFont="1" applyFill="1" applyBorder="1" applyAlignment="1">
      <alignment horizontal="left"/>
    </xf>
    <xf numFmtId="2" fontId="10" fillId="0" borderId="0" xfId="0" applyNumberFormat="1" applyFont="1" applyFill="1"/>
    <xf numFmtId="0" fontId="10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left"/>
    </xf>
    <xf numFmtId="9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" fontId="12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/>
    </xf>
    <xf numFmtId="164" fontId="10" fillId="0" borderId="4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0" fillId="0" borderId="2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0" fillId="0" borderId="0" xfId="0" applyFill="1" applyAlignment="1"/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9" fillId="0" borderId="0" xfId="0" applyFont="1" applyAlignment="1"/>
    <xf numFmtId="0" fontId="0" fillId="0" borderId="0" xfId="0" applyFill="1" applyAlignment="1"/>
    <xf numFmtId="0" fontId="9" fillId="0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6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justify" wrapText="1"/>
    </xf>
    <xf numFmtId="0" fontId="10" fillId="0" borderId="3" xfId="0" applyFont="1" applyFill="1" applyBorder="1" applyAlignment="1">
      <alignment horizontal="center" vertical="justify" wrapText="1"/>
    </xf>
    <xf numFmtId="0" fontId="10" fillId="0" borderId="4" xfId="0" applyFont="1" applyFill="1" applyBorder="1" applyAlignment="1">
      <alignment horizontal="center" vertical="justify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0"/>
  <sheetViews>
    <sheetView showGridLines="0" topLeftCell="A28" zoomScale="75" workbookViewId="0">
      <selection activeCell="F18" sqref="F18:F19"/>
    </sheetView>
  </sheetViews>
  <sheetFormatPr defaultRowHeight="12.75"/>
  <cols>
    <col min="1" max="1" width="7.85546875" style="1" customWidth="1"/>
    <col min="2" max="2" width="49.5703125" customWidth="1"/>
    <col min="3" max="3" width="17.42578125" customWidth="1"/>
    <col min="4" max="4" width="11.28515625" style="3" customWidth="1"/>
    <col min="5" max="5" width="12.28515625" customWidth="1"/>
    <col min="6" max="6" width="11.5703125" customWidth="1"/>
    <col min="7" max="7" width="9.28515625" customWidth="1"/>
    <col min="8" max="8" width="11.5703125" customWidth="1"/>
    <col min="9" max="9" width="12.85546875" customWidth="1"/>
    <col min="10" max="10" width="8.85546875" customWidth="1"/>
    <col min="11" max="11" width="10.42578125" customWidth="1"/>
    <col min="12" max="12" width="12.85546875" customWidth="1"/>
    <col min="13" max="13" width="13.7109375" customWidth="1"/>
    <col min="14" max="14" width="7" customWidth="1"/>
    <col min="15" max="15" width="9.28515625" customWidth="1"/>
    <col min="17" max="17" width="3.28515625" customWidth="1"/>
  </cols>
  <sheetData>
    <row r="1" spans="1:16" ht="15.75">
      <c r="J1" s="29" t="s">
        <v>93</v>
      </c>
    </row>
    <row r="2" spans="1:16" ht="15.75">
      <c r="J2" s="29" t="s">
        <v>94</v>
      </c>
    </row>
    <row r="4" spans="1:16" ht="15.75">
      <c r="A4" s="123"/>
      <c r="B4" s="123"/>
      <c r="C4" s="123"/>
      <c r="D4" s="123"/>
      <c r="E4" s="123"/>
      <c r="F4" s="123"/>
      <c r="G4" s="29"/>
      <c r="H4" s="28"/>
      <c r="I4" s="86" t="s">
        <v>85</v>
      </c>
      <c r="J4" s="86"/>
      <c r="K4" s="28"/>
      <c r="L4" s="28"/>
      <c r="M4" s="28"/>
      <c r="N4" s="29"/>
    </row>
    <row r="5" spans="1:16" ht="15.75">
      <c r="A5" s="30"/>
      <c r="B5" s="29"/>
      <c r="C5" s="29"/>
      <c r="D5" s="31"/>
      <c r="E5" s="29"/>
      <c r="F5" s="29"/>
      <c r="G5" s="29"/>
      <c r="H5" s="29"/>
      <c r="I5" s="86" t="s">
        <v>86</v>
      </c>
      <c r="J5" s="86"/>
      <c r="K5" s="29"/>
      <c r="L5" s="29"/>
      <c r="M5" s="29"/>
      <c r="N5" s="29"/>
    </row>
    <row r="6" spans="1:16" ht="15.75">
      <c r="A6" s="30"/>
      <c r="B6" s="29"/>
      <c r="C6" s="29"/>
      <c r="D6" s="31"/>
      <c r="E6" s="29"/>
      <c r="F6" s="29"/>
      <c r="G6" s="29"/>
      <c r="H6" s="29"/>
      <c r="I6" s="86" t="s">
        <v>87</v>
      </c>
      <c r="J6" s="86"/>
      <c r="K6" s="29"/>
      <c r="L6" s="29"/>
      <c r="M6" s="29"/>
      <c r="N6" s="29"/>
    </row>
    <row r="7" spans="1:16" ht="15.75">
      <c r="A7" s="30"/>
      <c r="B7" s="29"/>
      <c r="C7" s="29"/>
      <c r="D7" s="31"/>
      <c r="E7" s="29"/>
      <c r="F7" s="29"/>
      <c r="G7" s="29"/>
      <c r="H7" s="29"/>
      <c r="I7" s="86" t="s">
        <v>88</v>
      </c>
      <c r="J7" s="86"/>
      <c r="K7" s="29"/>
      <c r="L7" s="29"/>
      <c r="M7" s="29"/>
      <c r="N7" s="29"/>
    </row>
    <row r="8" spans="1:16" ht="15.75">
      <c r="A8" s="30"/>
      <c r="B8" s="29"/>
      <c r="C8" s="29"/>
      <c r="D8" s="31"/>
      <c r="E8" s="29"/>
      <c r="F8" s="29"/>
      <c r="G8" s="29"/>
      <c r="H8" s="29"/>
      <c r="I8" s="86" t="s">
        <v>89</v>
      </c>
      <c r="J8" s="86"/>
      <c r="K8" s="29"/>
      <c r="L8" s="29"/>
      <c r="M8" s="29"/>
      <c r="N8" s="29"/>
    </row>
    <row r="9" spans="1:16" ht="15.75">
      <c r="A9" s="124" t="s">
        <v>84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29"/>
    </row>
    <row r="10" spans="1:16" ht="15.75">
      <c r="A10" s="124" t="s">
        <v>95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32"/>
      <c r="O10" s="6"/>
      <c r="P10" s="6"/>
    </row>
    <row r="11" spans="1:16" ht="15.75">
      <c r="A11" s="124" t="s">
        <v>99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32"/>
      <c r="O11" s="6"/>
      <c r="P11" s="6"/>
    </row>
    <row r="12" spans="1:16" ht="15.75">
      <c r="A12" s="33"/>
      <c r="B12" s="125"/>
      <c r="C12" s="125"/>
      <c r="D12" s="125"/>
      <c r="E12" s="125"/>
      <c r="F12" s="125"/>
      <c r="G12" s="125"/>
      <c r="H12" s="31"/>
      <c r="I12" s="31"/>
      <c r="J12" s="31"/>
      <c r="K12" s="31"/>
      <c r="L12" s="31"/>
      <c r="M12" s="31"/>
      <c r="N12" s="31"/>
      <c r="O12" s="3"/>
      <c r="P12" s="3"/>
    </row>
    <row r="13" spans="1:16" ht="15.75">
      <c r="A13" s="34" t="s">
        <v>7</v>
      </c>
      <c r="B13" s="119" t="s">
        <v>82</v>
      </c>
      <c r="C13" s="119" t="s">
        <v>9</v>
      </c>
      <c r="D13" s="35" t="s">
        <v>39</v>
      </c>
      <c r="E13" s="138" t="s">
        <v>10</v>
      </c>
      <c r="F13" s="138"/>
      <c r="G13" s="126" t="s">
        <v>52</v>
      </c>
      <c r="H13" s="127"/>
      <c r="I13" s="128"/>
      <c r="J13" s="122" t="s">
        <v>16</v>
      </c>
      <c r="K13" s="122"/>
      <c r="L13" s="122"/>
      <c r="M13" s="122"/>
      <c r="N13" s="31"/>
      <c r="O13" s="3"/>
      <c r="P13" s="3"/>
    </row>
    <row r="14" spans="1:16" ht="14.25" customHeight="1">
      <c r="A14" s="37"/>
      <c r="B14" s="120"/>
      <c r="C14" s="120"/>
      <c r="D14" s="38"/>
      <c r="E14" s="39"/>
      <c r="F14" s="37"/>
      <c r="G14" s="129"/>
      <c r="H14" s="130"/>
      <c r="I14" s="131"/>
      <c r="J14" s="139" t="s">
        <v>54</v>
      </c>
      <c r="K14" s="140"/>
      <c r="L14" s="140"/>
      <c r="M14" s="141"/>
      <c r="N14" s="31"/>
      <c r="O14" s="3"/>
      <c r="P14" s="3"/>
    </row>
    <row r="15" spans="1:16" ht="15.75" customHeight="1">
      <c r="A15" s="37" t="s">
        <v>8</v>
      </c>
      <c r="B15" s="120"/>
      <c r="C15" s="120"/>
      <c r="D15" s="38" t="s">
        <v>20</v>
      </c>
      <c r="E15" s="39" t="s">
        <v>11</v>
      </c>
      <c r="F15" s="38" t="s">
        <v>14</v>
      </c>
      <c r="G15" s="132" t="s">
        <v>57</v>
      </c>
      <c r="H15" s="40" t="s">
        <v>11</v>
      </c>
      <c r="I15" s="37" t="s">
        <v>51</v>
      </c>
      <c r="J15" s="132" t="s">
        <v>57</v>
      </c>
      <c r="K15" s="132" t="s">
        <v>56</v>
      </c>
      <c r="L15" s="37" t="s">
        <v>43</v>
      </c>
      <c r="M15" s="135" t="s">
        <v>51</v>
      </c>
      <c r="N15" s="31"/>
      <c r="O15" s="3"/>
      <c r="P15" s="3"/>
    </row>
    <row r="16" spans="1:16" ht="35.25" customHeight="1">
      <c r="A16" s="37"/>
      <c r="B16" s="120"/>
      <c r="C16" s="120"/>
      <c r="D16" s="38" t="s">
        <v>21</v>
      </c>
      <c r="E16" s="39" t="s">
        <v>12</v>
      </c>
      <c r="F16" s="38"/>
      <c r="G16" s="133"/>
      <c r="H16" s="41" t="s">
        <v>53</v>
      </c>
      <c r="I16" s="40"/>
      <c r="J16" s="133"/>
      <c r="K16" s="133"/>
      <c r="L16" s="41" t="s">
        <v>53</v>
      </c>
      <c r="M16" s="136"/>
      <c r="N16" s="42"/>
      <c r="O16" s="2"/>
      <c r="P16" s="3"/>
    </row>
    <row r="17" spans="1:16" ht="28.5" customHeight="1">
      <c r="A17" s="43"/>
      <c r="B17" s="121"/>
      <c r="C17" s="121"/>
      <c r="D17" s="44"/>
      <c r="E17" s="45" t="s">
        <v>13</v>
      </c>
      <c r="F17" s="44" t="s">
        <v>15</v>
      </c>
      <c r="G17" s="134"/>
      <c r="H17" s="46" t="s">
        <v>55</v>
      </c>
      <c r="I17" s="43"/>
      <c r="J17" s="134"/>
      <c r="K17" s="134"/>
      <c r="L17" s="47"/>
      <c r="M17" s="137"/>
      <c r="N17" s="42"/>
      <c r="O17" s="2"/>
      <c r="P17" s="3"/>
    </row>
    <row r="18" spans="1:16" ht="14.25" customHeight="1">
      <c r="A18" s="48" t="s">
        <v>2</v>
      </c>
      <c r="B18" s="49" t="s">
        <v>17</v>
      </c>
      <c r="C18" s="48" t="s">
        <v>18</v>
      </c>
      <c r="D18" s="48" t="s">
        <v>22</v>
      </c>
      <c r="E18" s="48">
        <f>0.09+0.1</f>
        <v>0.19</v>
      </c>
      <c r="F18" s="117">
        <v>110.85</v>
      </c>
      <c r="G18" s="113">
        <v>1</v>
      </c>
      <c r="H18" s="117">
        <f>E18*G18</f>
        <v>0.19</v>
      </c>
      <c r="I18" s="117">
        <f>F18*H18</f>
        <v>21.061499999999999</v>
      </c>
      <c r="J18" s="113">
        <v>1</v>
      </c>
      <c r="K18" s="113">
        <f>E18*J18</f>
        <v>0.19</v>
      </c>
      <c r="L18" s="113">
        <f>K18*J18</f>
        <v>0.19</v>
      </c>
      <c r="M18" s="117">
        <f>F18*L18</f>
        <v>21.061499999999999</v>
      </c>
      <c r="N18" s="51"/>
      <c r="O18" s="3"/>
      <c r="P18" s="3"/>
    </row>
    <row r="19" spans="1:16" ht="21.75" customHeight="1">
      <c r="A19" s="52"/>
      <c r="B19" s="53" t="s">
        <v>67</v>
      </c>
      <c r="C19" s="52" t="s">
        <v>19</v>
      </c>
      <c r="D19" s="52"/>
      <c r="E19" s="52" t="s">
        <v>68</v>
      </c>
      <c r="F19" s="118"/>
      <c r="G19" s="114"/>
      <c r="H19" s="118"/>
      <c r="I19" s="118"/>
      <c r="J19" s="114"/>
      <c r="K19" s="114"/>
      <c r="L19" s="114"/>
      <c r="M19" s="118"/>
      <c r="N19" s="51"/>
      <c r="O19" s="3"/>
      <c r="P19" s="3"/>
    </row>
    <row r="20" spans="1:16" ht="15" customHeight="1">
      <c r="A20" s="55" t="s">
        <v>1</v>
      </c>
      <c r="B20" s="56" t="s">
        <v>42</v>
      </c>
      <c r="C20" s="48" t="s">
        <v>18</v>
      </c>
      <c r="D20" s="55"/>
      <c r="E20" s="55"/>
      <c r="F20" s="117">
        <v>148.9</v>
      </c>
      <c r="G20" s="55"/>
      <c r="H20" s="55"/>
      <c r="I20" s="57"/>
      <c r="J20" s="113">
        <v>2</v>
      </c>
      <c r="K20" s="113">
        <v>0.22</v>
      </c>
      <c r="L20" s="113">
        <f>J20*K20</f>
        <v>0.44</v>
      </c>
      <c r="M20" s="117">
        <f>L20*F20</f>
        <v>65.516000000000005</v>
      </c>
      <c r="N20" s="51"/>
      <c r="O20" s="3"/>
      <c r="P20" s="3"/>
    </row>
    <row r="21" spans="1:16" ht="33.75" customHeight="1">
      <c r="A21" s="55"/>
      <c r="B21" s="56" t="s">
        <v>63</v>
      </c>
      <c r="C21" s="52" t="s">
        <v>24</v>
      </c>
      <c r="D21" s="55"/>
      <c r="E21" s="55"/>
      <c r="F21" s="118"/>
      <c r="G21" s="55"/>
      <c r="H21" s="55"/>
      <c r="I21" s="55"/>
      <c r="J21" s="114"/>
      <c r="K21" s="114"/>
      <c r="L21" s="114"/>
      <c r="M21" s="118"/>
      <c r="N21" s="51"/>
      <c r="O21" s="3"/>
      <c r="P21" s="3"/>
    </row>
    <row r="22" spans="1:16" ht="13.5" customHeight="1">
      <c r="A22" s="48" t="s">
        <v>3</v>
      </c>
      <c r="B22" s="49" t="s">
        <v>41</v>
      </c>
      <c r="C22" s="48" t="s">
        <v>18</v>
      </c>
      <c r="D22" s="48" t="s">
        <v>81</v>
      </c>
      <c r="E22" s="113">
        <v>0.19</v>
      </c>
      <c r="F22" s="117">
        <f>F20</f>
        <v>148.9</v>
      </c>
      <c r="G22" s="113">
        <v>3</v>
      </c>
      <c r="H22" s="113">
        <f>E22*G22</f>
        <v>0.57000000000000006</v>
      </c>
      <c r="I22" s="117"/>
      <c r="J22" s="113">
        <v>3</v>
      </c>
      <c r="K22" s="113">
        <v>0.19</v>
      </c>
      <c r="L22" s="113">
        <f>K22*J22</f>
        <v>0.57000000000000006</v>
      </c>
      <c r="M22" s="117">
        <f>L22*F22</f>
        <v>84.873000000000019</v>
      </c>
      <c r="N22" s="31"/>
      <c r="O22" s="3"/>
      <c r="P22" s="3"/>
    </row>
    <row r="23" spans="1:16" ht="21.75" customHeight="1">
      <c r="A23" s="52"/>
      <c r="B23" s="53"/>
      <c r="C23" s="52" t="s">
        <v>24</v>
      </c>
      <c r="D23" s="52"/>
      <c r="E23" s="114"/>
      <c r="F23" s="118"/>
      <c r="G23" s="114"/>
      <c r="H23" s="114"/>
      <c r="I23" s="118"/>
      <c r="J23" s="114"/>
      <c r="K23" s="114"/>
      <c r="L23" s="114"/>
      <c r="M23" s="118"/>
      <c r="N23" s="31"/>
      <c r="O23" s="3"/>
      <c r="P23" s="3"/>
    </row>
    <row r="24" spans="1:16" ht="15.75">
      <c r="A24" s="55" t="s">
        <v>4</v>
      </c>
      <c r="B24" s="58" t="s">
        <v>40</v>
      </c>
      <c r="C24" s="48" t="s">
        <v>18</v>
      </c>
      <c r="D24" s="55" t="s">
        <v>59</v>
      </c>
      <c r="E24" s="113">
        <v>0.21</v>
      </c>
      <c r="F24" s="117">
        <f>F22</f>
        <v>148.9</v>
      </c>
      <c r="G24" s="113">
        <v>1</v>
      </c>
      <c r="H24" s="113">
        <v>0.21</v>
      </c>
      <c r="I24" s="117">
        <f>F24*H24</f>
        <v>31.268999999999998</v>
      </c>
      <c r="J24" s="113">
        <v>1</v>
      </c>
      <c r="K24" s="113">
        <f>E24*J24</f>
        <v>0.21</v>
      </c>
      <c r="L24" s="113">
        <f>K24*J24</f>
        <v>0.21</v>
      </c>
      <c r="M24" s="117">
        <f>L24*F24</f>
        <v>31.268999999999998</v>
      </c>
      <c r="N24" s="31"/>
      <c r="O24" s="3"/>
      <c r="P24" s="3"/>
    </row>
    <row r="25" spans="1:16" ht="22.5" customHeight="1">
      <c r="A25" s="55"/>
      <c r="B25" s="58" t="s">
        <v>58</v>
      </c>
      <c r="C25" s="52" t="s">
        <v>24</v>
      </c>
      <c r="D25" s="55"/>
      <c r="E25" s="114"/>
      <c r="F25" s="118"/>
      <c r="G25" s="114"/>
      <c r="H25" s="114"/>
      <c r="I25" s="118"/>
      <c r="J25" s="114"/>
      <c r="K25" s="114"/>
      <c r="L25" s="114"/>
      <c r="M25" s="118"/>
      <c r="N25" s="31"/>
      <c r="O25" s="3"/>
      <c r="P25" s="3"/>
    </row>
    <row r="26" spans="1:16" ht="12.75" customHeight="1">
      <c r="A26" s="48" t="s">
        <v>5</v>
      </c>
      <c r="B26" s="49" t="s">
        <v>69</v>
      </c>
      <c r="C26" s="48" t="s">
        <v>18</v>
      </c>
      <c r="D26" s="48" t="s">
        <v>25</v>
      </c>
      <c r="E26" s="117">
        <v>0.6</v>
      </c>
      <c r="F26" s="117">
        <f>F24</f>
        <v>148.9</v>
      </c>
      <c r="G26" s="113">
        <v>2</v>
      </c>
      <c r="H26" s="113">
        <f>E26*G26</f>
        <v>1.2</v>
      </c>
      <c r="I26" s="117">
        <f>F26*H26</f>
        <v>178.68</v>
      </c>
      <c r="J26" s="113">
        <v>2</v>
      </c>
      <c r="K26" s="113">
        <v>0.6</v>
      </c>
      <c r="L26" s="113">
        <f>K26*J26</f>
        <v>1.2</v>
      </c>
      <c r="M26" s="117">
        <f>L26*F26</f>
        <v>178.68</v>
      </c>
      <c r="N26" s="31"/>
      <c r="O26" s="3"/>
      <c r="P26" s="3"/>
    </row>
    <row r="27" spans="1:16" ht="21.75" customHeight="1">
      <c r="A27" s="52"/>
      <c r="B27" s="53" t="s">
        <v>23</v>
      </c>
      <c r="C27" s="52" t="s">
        <v>24</v>
      </c>
      <c r="D27" s="52"/>
      <c r="E27" s="118"/>
      <c r="F27" s="118"/>
      <c r="G27" s="114"/>
      <c r="H27" s="114"/>
      <c r="I27" s="118"/>
      <c r="J27" s="114"/>
      <c r="K27" s="114"/>
      <c r="L27" s="114"/>
      <c r="M27" s="118"/>
      <c r="N27" s="31"/>
      <c r="O27" s="3"/>
      <c r="P27" s="3"/>
    </row>
    <row r="28" spans="1:16" ht="48.75" customHeight="1">
      <c r="A28" s="59" t="s">
        <v>30</v>
      </c>
      <c r="B28" s="60" t="s">
        <v>62</v>
      </c>
      <c r="C28" s="59" t="s">
        <v>27</v>
      </c>
      <c r="D28" s="61"/>
      <c r="E28" s="61"/>
      <c r="F28" s="62">
        <v>180.88</v>
      </c>
      <c r="G28" s="61"/>
      <c r="H28" s="61"/>
      <c r="I28" s="62"/>
      <c r="J28" s="61">
        <v>1</v>
      </c>
      <c r="K28" s="61">
        <f>51.4/100</f>
        <v>0.51400000000000001</v>
      </c>
      <c r="L28" s="61">
        <f>J28*K28</f>
        <v>0.51400000000000001</v>
      </c>
      <c r="M28" s="50">
        <f>L28*F28</f>
        <v>92.972319999999996</v>
      </c>
      <c r="N28" s="31"/>
      <c r="O28" s="3"/>
      <c r="P28" s="3"/>
    </row>
    <row r="29" spans="1:16" ht="51" customHeight="1">
      <c r="A29" s="59" t="s">
        <v>31</v>
      </c>
      <c r="B29" s="63" t="s">
        <v>60</v>
      </c>
      <c r="C29" s="59" t="s">
        <v>47</v>
      </c>
      <c r="D29" s="61"/>
      <c r="E29" s="61"/>
      <c r="F29" s="62">
        <v>165.45</v>
      </c>
      <c r="G29" s="61"/>
      <c r="H29" s="61"/>
      <c r="I29" s="62"/>
      <c r="J29" s="61">
        <v>2</v>
      </c>
      <c r="K29" s="61">
        <f>5.3/100</f>
        <v>5.2999999999999999E-2</v>
      </c>
      <c r="L29" s="61">
        <f>K29*J29</f>
        <v>0.106</v>
      </c>
      <c r="M29" s="50">
        <f>L29*F29</f>
        <v>17.537699999999997</v>
      </c>
      <c r="N29" s="31"/>
      <c r="O29" s="3"/>
      <c r="P29" s="3"/>
    </row>
    <row r="30" spans="1:16" ht="51" customHeight="1">
      <c r="A30" s="59" t="s">
        <v>32</v>
      </c>
      <c r="B30" s="64" t="s">
        <v>61</v>
      </c>
      <c r="C30" s="65" t="s">
        <v>28</v>
      </c>
      <c r="D30" s="55"/>
      <c r="E30" s="55"/>
      <c r="F30" s="57">
        <v>148.9</v>
      </c>
      <c r="G30" s="55"/>
      <c r="H30" s="55"/>
      <c r="I30" s="57"/>
      <c r="J30" s="55">
        <v>4</v>
      </c>
      <c r="K30" s="55">
        <f>1.8/100</f>
        <v>1.8000000000000002E-2</v>
      </c>
      <c r="L30" s="55">
        <f>J30*K30</f>
        <v>7.2000000000000008E-2</v>
      </c>
      <c r="M30" s="50">
        <f>L30*F30</f>
        <v>10.720800000000002</v>
      </c>
      <c r="N30" s="31"/>
      <c r="O30" s="3"/>
      <c r="P30" s="3"/>
    </row>
    <row r="31" spans="1:16" ht="0.75" hidden="1" customHeight="1">
      <c r="A31" s="66"/>
      <c r="B31" s="64"/>
      <c r="C31" s="66"/>
      <c r="D31" s="55"/>
      <c r="E31" s="55"/>
      <c r="F31" s="55"/>
      <c r="G31" s="55"/>
      <c r="H31" s="55"/>
      <c r="I31" s="57"/>
      <c r="J31" s="55"/>
      <c r="K31" s="55"/>
      <c r="L31" s="55"/>
      <c r="M31" s="50">
        <f>F31*L31</f>
        <v>0</v>
      </c>
      <c r="N31" s="31"/>
      <c r="O31" s="3"/>
      <c r="P31" s="3"/>
    </row>
    <row r="32" spans="1:16" ht="42.75" hidden="1" customHeight="1">
      <c r="A32" s="66"/>
      <c r="B32" s="64"/>
      <c r="C32" s="66"/>
      <c r="D32" s="55"/>
      <c r="E32" s="55"/>
      <c r="F32" s="55"/>
      <c r="G32" s="55"/>
      <c r="H32" s="55"/>
      <c r="I32" s="57"/>
      <c r="J32" s="55"/>
      <c r="K32" s="55"/>
      <c r="L32" s="55"/>
      <c r="M32" s="50">
        <f>F32*L32</f>
        <v>0</v>
      </c>
      <c r="N32" s="31"/>
      <c r="O32" s="3"/>
      <c r="P32" s="3"/>
    </row>
    <row r="33" spans="1:16" ht="3" hidden="1" customHeight="1">
      <c r="A33" s="66"/>
      <c r="B33" s="64"/>
      <c r="C33" s="66"/>
      <c r="D33" s="55"/>
      <c r="E33" s="55"/>
      <c r="F33" s="55"/>
      <c r="G33" s="55"/>
      <c r="H33" s="55"/>
      <c r="I33" s="57"/>
      <c r="J33" s="55"/>
      <c r="K33" s="55"/>
      <c r="L33" s="55"/>
      <c r="M33" s="50">
        <f>F33*L33</f>
        <v>0</v>
      </c>
      <c r="N33" s="31"/>
      <c r="O33" s="3"/>
      <c r="P33" s="3"/>
    </row>
    <row r="34" spans="1:16" ht="60" customHeight="1">
      <c r="A34" s="59" t="s">
        <v>33</v>
      </c>
      <c r="B34" s="63" t="s">
        <v>64</v>
      </c>
      <c r="C34" s="67" t="s">
        <v>48</v>
      </c>
      <c r="D34" s="61"/>
      <c r="E34" s="61"/>
      <c r="F34" s="62">
        <v>187.34</v>
      </c>
      <c r="G34" s="61"/>
      <c r="H34" s="61"/>
      <c r="I34" s="62"/>
      <c r="J34" s="61">
        <v>3</v>
      </c>
      <c r="K34" s="61">
        <f>0.42</f>
        <v>0.42</v>
      </c>
      <c r="L34" s="61">
        <f>K34*J34</f>
        <v>1.26</v>
      </c>
      <c r="M34" s="50">
        <f>L34*F34</f>
        <v>236.04840000000002</v>
      </c>
      <c r="N34" s="31"/>
      <c r="O34" s="3"/>
      <c r="P34" s="3"/>
    </row>
    <row r="35" spans="1:16" ht="67.5" customHeight="1">
      <c r="A35" s="59" t="s">
        <v>34</v>
      </c>
      <c r="B35" s="63" t="s">
        <v>65</v>
      </c>
      <c r="C35" s="59" t="s">
        <v>48</v>
      </c>
      <c r="D35" s="61"/>
      <c r="E35" s="61"/>
      <c r="F35" s="62">
        <f>F34</f>
        <v>187.34</v>
      </c>
      <c r="G35" s="61"/>
      <c r="H35" s="61"/>
      <c r="I35" s="62"/>
      <c r="J35" s="61">
        <v>2</v>
      </c>
      <c r="K35" s="61">
        <f>0.64</f>
        <v>0.64</v>
      </c>
      <c r="L35" s="61">
        <f>K35*J35</f>
        <v>1.28</v>
      </c>
      <c r="M35" s="50">
        <f>L35*F35</f>
        <v>239.79520000000002</v>
      </c>
      <c r="N35" s="31"/>
      <c r="O35" s="3"/>
      <c r="P35" s="3"/>
    </row>
    <row r="36" spans="1:16" ht="61.5" customHeight="1">
      <c r="A36" s="68" t="s">
        <v>35</v>
      </c>
      <c r="B36" s="63" t="s">
        <v>66</v>
      </c>
      <c r="C36" s="59" t="s">
        <v>48</v>
      </c>
      <c r="D36" s="48"/>
      <c r="E36" s="48"/>
      <c r="F36" s="62">
        <f>F35</f>
        <v>187.34</v>
      </c>
      <c r="G36" s="48"/>
      <c r="H36" s="48"/>
      <c r="I36" s="50"/>
      <c r="J36" s="48">
        <v>2</v>
      </c>
      <c r="K36" s="48">
        <v>0.83</v>
      </c>
      <c r="L36" s="48">
        <f>J36*K36</f>
        <v>1.66</v>
      </c>
      <c r="M36" s="50">
        <f>L36*F36</f>
        <v>310.98439999999999</v>
      </c>
      <c r="N36" s="31"/>
      <c r="O36" s="3"/>
      <c r="P36" s="3"/>
    </row>
    <row r="37" spans="1:16" ht="25.5" customHeight="1">
      <c r="A37" s="68" t="s">
        <v>36</v>
      </c>
      <c r="B37" s="69" t="s">
        <v>70</v>
      </c>
      <c r="C37" s="68"/>
      <c r="D37" s="34" t="s">
        <v>0</v>
      </c>
      <c r="E37" s="48"/>
      <c r="F37" s="48"/>
      <c r="G37" s="48"/>
      <c r="H37" s="48"/>
      <c r="I37" s="70">
        <f>I18+I22+I24+I26</f>
        <v>231.01050000000001</v>
      </c>
      <c r="J37" s="48"/>
      <c r="K37" s="48"/>
      <c r="L37" s="48"/>
      <c r="M37" s="92">
        <f>SUM(M18:M36)</f>
        <v>1289.4583200000002</v>
      </c>
      <c r="N37" s="31"/>
      <c r="O37" s="3"/>
      <c r="P37" s="3"/>
    </row>
    <row r="38" spans="1:16" s="21" customFormat="1" ht="23.25" customHeight="1">
      <c r="A38" s="48" t="s">
        <v>44</v>
      </c>
      <c r="B38" s="71" t="s">
        <v>71</v>
      </c>
      <c r="C38" s="48"/>
      <c r="D38" s="34" t="s">
        <v>0</v>
      </c>
      <c r="E38" s="48"/>
      <c r="F38" s="48"/>
      <c r="G38" s="48"/>
      <c r="H38" s="50"/>
      <c r="I38" s="70">
        <f>I37*1.07</f>
        <v>247.18123500000002</v>
      </c>
      <c r="J38" s="48"/>
      <c r="K38" s="50"/>
      <c r="L38" s="50"/>
      <c r="M38" s="92">
        <f>M37*1.07</f>
        <v>1379.7204024000002</v>
      </c>
      <c r="N38" s="31"/>
      <c r="O38" s="10"/>
      <c r="P38" s="10"/>
    </row>
    <row r="39" spans="1:16" s="21" customFormat="1" ht="22.5" customHeight="1">
      <c r="A39" s="61" t="s">
        <v>45</v>
      </c>
      <c r="B39" s="72" t="s">
        <v>72</v>
      </c>
      <c r="C39" s="36"/>
      <c r="D39" s="36"/>
      <c r="E39" s="36"/>
      <c r="F39" s="36"/>
      <c r="G39" s="36"/>
      <c r="H39" s="73"/>
      <c r="I39" s="74"/>
      <c r="J39" s="36"/>
      <c r="K39" s="36"/>
      <c r="L39" s="36"/>
      <c r="M39" s="93"/>
      <c r="N39" s="31"/>
      <c r="O39" s="10"/>
      <c r="P39" s="10"/>
    </row>
    <row r="40" spans="1:16" ht="21" customHeight="1">
      <c r="A40" s="61"/>
      <c r="B40" s="53" t="s">
        <v>38</v>
      </c>
      <c r="C40" s="52"/>
      <c r="D40" s="52" t="s">
        <v>83</v>
      </c>
      <c r="E40" s="52">
        <v>1</v>
      </c>
      <c r="F40" s="89">
        <v>774.09</v>
      </c>
      <c r="G40" s="52">
        <v>1.1000000000000001</v>
      </c>
      <c r="H40" s="52">
        <f>E40*G40</f>
        <v>1.1000000000000001</v>
      </c>
      <c r="I40" s="89">
        <f>H40*F40</f>
        <v>851.49900000000014</v>
      </c>
      <c r="J40" s="54"/>
      <c r="K40" s="52"/>
      <c r="L40" s="54">
        <f>SUM(L18:L36)</f>
        <v>7.5020000000000007</v>
      </c>
      <c r="M40" s="94">
        <f>L40*F40</f>
        <v>5807.2231800000009</v>
      </c>
      <c r="N40" s="31"/>
      <c r="O40" s="3"/>
      <c r="P40" s="3"/>
    </row>
    <row r="41" spans="1:16" ht="25.5" customHeight="1">
      <c r="A41" s="61"/>
      <c r="B41" s="75" t="s">
        <v>80</v>
      </c>
      <c r="C41" s="76"/>
      <c r="D41" s="76" t="s">
        <v>83</v>
      </c>
      <c r="E41" s="76">
        <v>1</v>
      </c>
      <c r="F41" s="90">
        <v>645.82000000000005</v>
      </c>
      <c r="G41" s="61">
        <v>1.1000000000000001</v>
      </c>
      <c r="H41" s="52">
        <f>E41*G41</f>
        <v>1.1000000000000001</v>
      </c>
      <c r="I41" s="89"/>
      <c r="J41" s="61"/>
      <c r="K41" s="52"/>
      <c r="L41" s="52">
        <v>1.1000000000000001</v>
      </c>
      <c r="M41" s="94">
        <f>L41*F41</f>
        <v>710.40200000000016</v>
      </c>
      <c r="N41" s="77"/>
      <c r="O41" s="3"/>
      <c r="P41" s="3"/>
    </row>
    <row r="42" spans="1:16" ht="23.25" customHeight="1">
      <c r="A42" s="61"/>
      <c r="B42" s="75" t="s">
        <v>26</v>
      </c>
      <c r="C42" s="76"/>
      <c r="D42" s="76" t="s">
        <v>29</v>
      </c>
      <c r="E42" s="76">
        <v>3.4</v>
      </c>
      <c r="F42" s="61">
        <v>30.46</v>
      </c>
      <c r="G42" s="61">
        <v>3.4</v>
      </c>
      <c r="H42" s="52"/>
      <c r="I42" s="89"/>
      <c r="J42" s="61">
        <v>3.4</v>
      </c>
      <c r="K42" s="54"/>
      <c r="L42" s="52"/>
      <c r="M42" s="94">
        <f>J42*F42</f>
        <v>103.56400000000001</v>
      </c>
      <c r="N42" s="77"/>
      <c r="O42" s="3"/>
      <c r="P42" s="3"/>
    </row>
    <row r="43" spans="1:16" s="20" customFormat="1" ht="20.25" customHeight="1">
      <c r="A43" s="36" t="s">
        <v>46</v>
      </c>
      <c r="B43" s="78" t="s">
        <v>79</v>
      </c>
      <c r="C43" s="36"/>
      <c r="D43" s="36" t="s">
        <v>0</v>
      </c>
      <c r="E43" s="36"/>
      <c r="F43" s="36"/>
      <c r="G43" s="36"/>
      <c r="H43" s="73"/>
      <c r="I43" s="91">
        <f>I40</f>
        <v>851.49900000000014</v>
      </c>
      <c r="J43" s="36"/>
      <c r="K43" s="36"/>
      <c r="L43" s="36"/>
      <c r="M43" s="91">
        <f>M40+M41+M42</f>
        <v>6621.1891800000012</v>
      </c>
      <c r="N43" s="79"/>
      <c r="O43" s="9"/>
      <c r="P43" s="9"/>
    </row>
    <row r="44" spans="1:16" s="20" customFormat="1" ht="19.5" customHeight="1">
      <c r="A44" s="36" t="s">
        <v>49</v>
      </c>
      <c r="B44" s="78" t="s">
        <v>73</v>
      </c>
      <c r="C44" s="36"/>
      <c r="D44" s="36" t="s">
        <v>0</v>
      </c>
      <c r="E44" s="36"/>
      <c r="F44" s="36"/>
      <c r="G44" s="36"/>
      <c r="H44" s="73"/>
      <c r="I44" s="91">
        <f>I43+I38</f>
        <v>1098.6802350000003</v>
      </c>
      <c r="J44" s="36"/>
      <c r="K44" s="36"/>
      <c r="L44" s="36"/>
      <c r="M44" s="91">
        <f>M43+M38</f>
        <v>8000.9095824000015</v>
      </c>
      <c r="N44" s="79"/>
      <c r="O44" s="9"/>
      <c r="P44" s="9"/>
    </row>
    <row r="45" spans="1:16" s="20" customFormat="1" ht="24.75" customHeight="1">
      <c r="A45" s="36" t="s">
        <v>50</v>
      </c>
      <c r="B45" s="78" t="s">
        <v>100</v>
      </c>
      <c r="C45" s="36"/>
      <c r="D45" s="36" t="s">
        <v>0</v>
      </c>
      <c r="E45" s="36"/>
      <c r="F45" s="36"/>
      <c r="G45" s="36"/>
      <c r="H45" s="73"/>
      <c r="I45" s="91">
        <f>I38*2.9407</f>
        <v>726.88585776450009</v>
      </c>
      <c r="J45" s="36"/>
      <c r="K45" s="36"/>
      <c r="L45" s="36"/>
      <c r="M45" s="91">
        <f>M38*2.9407</f>
        <v>4057.3437873376806</v>
      </c>
      <c r="N45" s="79"/>
      <c r="O45" s="9"/>
      <c r="P45" s="9"/>
    </row>
    <row r="46" spans="1:16" s="20" customFormat="1" ht="22.5" customHeight="1">
      <c r="A46" s="36" t="s">
        <v>76</v>
      </c>
      <c r="B46" s="78" t="s">
        <v>74</v>
      </c>
      <c r="C46" s="36"/>
      <c r="D46" s="36" t="s">
        <v>0</v>
      </c>
      <c r="E46" s="36"/>
      <c r="F46" s="36"/>
      <c r="G46" s="36"/>
      <c r="H46" s="73"/>
      <c r="I46" s="91">
        <f>I38*0.5</f>
        <v>123.59061750000001</v>
      </c>
      <c r="J46" s="36"/>
      <c r="K46" s="36"/>
      <c r="L46" s="36"/>
      <c r="M46" s="91">
        <f>M38*0.5</f>
        <v>689.86020120000012</v>
      </c>
      <c r="N46" s="79"/>
      <c r="O46" s="9"/>
      <c r="P46" s="9"/>
    </row>
    <row r="47" spans="1:16" s="20" customFormat="1" ht="19.5" customHeight="1">
      <c r="A47" s="36" t="s">
        <v>77</v>
      </c>
      <c r="B47" s="78" t="s">
        <v>75</v>
      </c>
      <c r="C47" s="36"/>
      <c r="D47" s="36" t="s">
        <v>0</v>
      </c>
      <c r="E47" s="36"/>
      <c r="F47" s="36"/>
      <c r="G47" s="36"/>
      <c r="H47" s="73"/>
      <c r="I47" s="91">
        <f>I44+I45+I46</f>
        <v>1949.1567102645004</v>
      </c>
      <c r="J47" s="36"/>
      <c r="K47" s="36"/>
      <c r="L47" s="36"/>
      <c r="M47" s="91">
        <f>M44+M45+M46</f>
        <v>12748.113570937683</v>
      </c>
      <c r="N47" s="79"/>
      <c r="O47" s="9"/>
      <c r="P47" s="9"/>
    </row>
    <row r="48" spans="1:16" s="20" customFormat="1" ht="24.75" customHeight="1">
      <c r="A48" s="36" t="s">
        <v>78</v>
      </c>
      <c r="B48" s="78" t="s">
        <v>37</v>
      </c>
      <c r="C48" s="36"/>
      <c r="D48" s="36" t="s">
        <v>0</v>
      </c>
      <c r="E48" s="36"/>
      <c r="F48" s="36"/>
      <c r="G48" s="36"/>
      <c r="H48" s="73"/>
      <c r="I48" s="91">
        <f>I47*1.18</f>
        <v>2300.0049181121103</v>
      </c>
      <c r="J48" s="36"/>
      <c r="K48" s="36"/>
      <c r="L48" s="36"/>
      <c r="M48" s="91">
        <f>M47*1.18</f>
        <v>15042.774013706465</v>
      </c>
      <c r="N48" s="79"/>
      <c r="O48" s="9"/>
      <c r="P48" s="9"/>
    </row>
    <row r="49" spans="1:18" s="20" customFormat="1" ht="18.75" customHeight="1">
      <c r="A49" s="80"/>
      <c r="B49" s="81"/>
      <c r="C49" s="80"/>
      <c r="D49" s="80"/>
      <c r="E49" s="80"/>
      <c r="F49" s="80"/>
      <c r="G49" s="80"/>
      <c r="H49" s="82"/>
      <c r="I49" s="83"/>
      <c r="J49" s="80"/>
      <c r="K49" s="80"/>
      <c r="L49" s="80"/>
      <c r="M49" s="83"/>
      <c r="N49" s="79"/>
      <c r="O49" s="9"/>
      <c r="P49" s="9"/>
    </row>
    <row r="50" spans="1:18" s="20" customFormat="1" ht="22.5" customHeight="1">
      <c r="A50" s="80"/>
      <c r="B50" s="84"/>
      <c r="C50" s="80"/>
      <c r="D50" s="80"/>
      <c r="E50" s="80"/>
      <c r="F50" s="85"/>
      <c r="G50" s="80"/>
      <c r="H50" s="82"/>
      <c r="I50" s="80"/>
      <c r="J50" s="80"/>
      <c r="K50" s="80"/>
      <c r="L50" s="80"/>
      <c r="M50" s="80"/>
      <c r="N50" s="79"/>
      <c r="O50" s="9"/>
      <c r="P50" s="9"/>
    </row>
    <row r="51" spans="1:18" s="20" customFormat="1" ht="18.75" customHeight="1">
      <c r="A51" s="80"/>
      <c r="B51" s="95" t="s">
        <v>96</v>
      </c>
      <c r="C51" s="80"/>
      <c r="D51" s="80"/>
      <c r="E51" s="80"/>
      <c r="F51" s="85"/>
      <c r="G51" s="80"/>
      <c r="H51" s="82"/>
      <c r="I51" s="80"/>
      <c r="J51" s="80"/>
      <c r="K51" s="80"/>
      <c r="L51" s="80"/>
      <c r="M51" s="80"/>
      <c r="N51" s="79"/>
      <c r="O51" s="9"/>
      <c r="P51" s="9"/>
    </row>
    <row r="52" spans="1:18" s="20" customFormat="1" ht="15.75" customHeight="1">
      <c r="A52" s="80"/>
      <c r="B52" s="95" t="s">
        <v>97</v>
      </c>
      <c r="C52" s="80"/>
      <c r="D52" s="80"/>
      <c r="E52" s="80"/>
      <c r="F52" s="85"/>
      <c r="G52" s="80"/>
      <c r="H52" s="82"/>
      <c r="I52" s="80"/>
      <c r="J52" s="80"/>
      <c r="K52" s="96" t="s">
        <v>98</v>
      </c>
      <c r="L52" s="80"/>
      <c r="M52" s="80"/>
      <c r="N52" s="79"/>
      <c r="O52" s="9"/>
      <c r="P52" s="9"/>
    </row>
    <row r="53" spans="1:18" s="20" customFormat="1" ht="18.75" customHeight="1">
      <c r="A53" s="80"/>
      <c r="B53" s="95"/>
      <c r="C53" s="80"/>
      <c r="D53" s="80"/>
      <c r="E53" s="80"/>
      <c r="F53" s="85"/>
      <c r="G53" s="80"/>
      <c r="H53" s="82"/>
      <c r="I53" s="80"/>
      <c r="J53" s="80"/>
      <c r="K53" s="80"/>
      <c r="L53" s="80"/>
      <c r="M53" s="80"/>
      <c r="N53" s="79"/>
      <c r="O53" s="9"/>
      <c r="P53" s="9"/>
    </row>
    <row r="54" spans="1:18" ht="21" customHeight="1">
      <c r="A54" s="11"/>
      <c r="B54" s="87" t="s">
        <v>6</v>
      </c>
      <c r="C54" s="15"/>
      <c r="D54" s="16"/>
      <c r="E54" s="16"/>
      <c r="F54" s="16"/>
      <c r="G54" s="16"/>
      <c r="H54" s="14"/>
      <c r="I54" s="11"/>
      <c r="J54" s="14"/>
      <c r="K54" s="88" t="s">
        <v>90</v>
      </c>
      <c r="L54" s="16"/>
      <c r="M54" s="16"/>
      <c r="N54" s="16"/>
      <c r="O54" s="16"/>
      <c r="P54" s="10"/>
      <c r="Q54" s="3"/>
      <c r="R54" s="3"/>
    </row>
    <row r="55" spans="1:18">
      <c r="A55" s="11"/>
      <c r="B55" s="14"/>
      <c r="C55" s="25"/>
      <c r="D55" s="24"/>
      <c r="E55" s="24"/>
      <c r="F55" s="24"/>
      <c r="G55" s="24"/>
      <c r="H55" s="16"/>
      <c r="I55" s="16"/>
      <c r="J55" s="24"/>
      <c r="K55" s="16"/>
      <c r="L55" s="16"/>
      <c r="M55" s="24"/>
      <c r="N55" s="10"/>
      <c r="O55" s="3"/>
      <c r="P55" s="3"/>
    </row>
    <row r="56" spans="1:18">
      <c r="A56" s="11"/>
      <c r="B56" s="14"/>
      <c r="C56" s="11"/>
      <c r="D56" s="16"/>
      <c r="E56" s="24"/>
      <c r="F56" s="24"/>
      <c r="G56" s="24"/>
      <c r="H56" s="16"/>
      <c r="I56" s="16"/>
      <c r="J56" s="24"/>
      <c r="K56" s="16"/>
      <c r="L56" s="16"/>
      <c r="M56" s="24"/>
      <c r="N56" s="13"/>
      <c r="O56" s="3"/>
      <c r="P56" s="3"/>
    </row>
    <row r="57" spans="1:18">
      <c r="A57" s="11"/>
      <c r="B57" s="14"/>
      <c r="C57" s="11"/>
      <c r="D57" s="16"/>
      <c r="E57" s="24"/>
      <c r="F57" s="24"/>
      <c r="G57" s="24"/>
      <c r="H57" s="16"/>
      <c r="I57" s="16"/>
      <c r="J57" s="24"/>
      <c r="K57" s="16"/>
      <c r="L57" s="16"/>
      <c r="M57" s="24"/>
      <c r="N57" s="13"/>
      <c r="O57" s="3"/>
      <c r="P57" s="3"/>
    </row>
    <row r="58" spans="1:18">
      <c r="A58" s="11"/>
      <c r="B58" s="14"/>
      <c r="C58" s="11"/>
      <c r="D58" s="16"/>
      <c r="E58" s="24"/>
      <c r="F58" s="24"/>
      <c r="G58" s="24"/>
      <c r="H58" s="16"/>
      <c r="I58" s="16"/>
      <c r="J58" s="24"/>
      <c r="K58" s="16"/>
      <c r="L58" s="16"/>
      <c r="M58" s="24"/>
      <c r="N58" s="13"/>
      <c r="O58" s="3"/>
      <c r="P58" s="3"/>
    </row>
    <row r="59" spans="1:18" ht="15" customHeight="1">
      <c r="A59" s="11"/>
      <c r="B59" s="14"/>
      <c r="C59" s="11"/>
      <c r="D59" s="11"/>
      <c r="E59" s="24"/>
      <c r="F59" s="24"/>
      <c r="G59" s="24"/>
      <c r="H59" s="11"/>
      <c r="I59" s="11"/>
      <c r="J59" s="26"/>
      <c r="K59" s="11"/>
      <c r="L59" s="11"/>
      <c r="M59" s="24"/>
      <c r="N59" s="13"/>
      <c r="O59" s="3"/>
      <c r="P59" s="3"/>
    </row>
    <row r="60" spans="1:18">
      <c r="A60" s="11"/>
      <c r="B60" s="14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3"/>
      <c r="P60" s="3"/>
    </row>
    <row r="61" spans="1:18">
      <c r="A61" s="11"/>
      <c r="B61" s="13"/>
      <c r="C61" s="10"/>
      <c r="D61" s="10"/>
      <c r="E61" s="11"/>
      <c r="F61" s="13"/>
      <c r="G61" s="11"/>
      <c r="H61" s="10"/>
      <c r="I61" s="11"/>
      <c r="J61" s="14"/>
      <c r="K61" s="19"/>
      <c r="L61" s="19"/>
      <c r="M61" s="19"/>
      <c r="N61" s="10"/>
      <c r="O61" s="3"/>
      <c r="P61" s="3"/>
    </row>
    <row r="62" spans="1:18">
      <c r="A62" s="11"/>
      <c r="B62" s="22"/>
      <c r="C62" s="10"/>
      <c r="D62" s="10"/>
      <c r="E62" s="11"/>
      <c r="F62" s="13"/>
      <c r="G62" s="11"/>
      <c r="H62" s="10"/>
      <c r="I62" s="11"/>
      <c r="J62" s="14"/>
      <c r="K62" s="19"/>
      <c r="L62" s="19"/>
      <c r="M62" s="19"/>
      <c r="N62" s="10"/>
      <c r="O62" s="3"/>
      <c r="P62" s="3"/>
    </row>
    <row r="63" spans="1:18">
      <c r="A63" s="11"/>
      <c r="B63" s="23"/>
      <c r="C63" s="10"/>
      <c r="D63" s="10"/>
      <c r="E63" s="11"/>
      <c r="F63" s="13"/>
      <c r="G63" s="11"/>
      <c r="H63" s="10"/>
      <c r="I63" s="11"/>
      <c r="J63" s="14"/>
      <c r="K63" s="19"/>
      <c r="L63" s="19"/>
      <c r="M63" s="19"/>
      <c r="N63" s="10"/>
      <c r="O63" s="3"/>
      <c r="P63" s="3"/>
    </row>
    <row r="64" spans="1:18">
      <c r="A64" s="11"/>
      <c r="B64" s="13"/>
      <c r="C64" s="10"/>
      <c r="D64" s="10"/>
      <c r="E64" s="11"/>
      <c r="F64" s="13"/>
      <c r="G64" s="11"/>
      <c r="H64" s="12"/>
      <c r="I64" s="11"/>
      <c r="J64" s="14"/>
      <c r="K64" s="19"/>
      <c r="L64" s="19"/>
      <c r="M64" s="19"/>
      <c r="N64" s="10"/>
      <c r="O64" s="3"/>
      <c r="P64" s="3"/>
    </row>
    <row r="65" spans="1:16">
      <c r="A65" s="11"/>
      <c r="B65" s="13"/>
      <c r="C65" s="10"/>
      <c r="D65" s="10"/>
      <c r="E65" s="11"/>
      <c r="F65" s="13"/>
      <c r="G65" s="11"/>
      <c r="H65" s="10"/>
      <c r="I65" s="11"/>
      <c r="J65" s="14"/>
      <c r="K65" s="19"/>
      <c r="L65" s="19"/>
      <c r="M65" s="19"/>
      <c r="N65" s="10"/>
      <c r="O65" s="3"/>
      <c r="P65" s="3"/>
    </row>
    <row r="66" spans="1:16">
      <c r="A66" s="11"/>
      <c r="B66" s="13"/>
      <c r="C66" s="10"/>
      <c r="D66" s="10"/>
      <c r="E66" s="11"/>
      <c r="F66" s="13"/>
      <c r="G66" s="11"/>
      <c r="H66" s="10"/>
      <c r="I66" s="11"/>
      <c r="J66" s="14"/>
      <c r="K66" s="19"/>
      <c r="L66" s="19"/>
      <c r="M66" s="19"/>
      <c r="N66" s="10"/>
      <c r="O66" s="3"/>
      <c r="P66" s="3"/>
    </row>
    <row r="67" spans="1:16" ht="15.75">
      <c r="A67" s="15"/>
      <c r="B67" s="42" t="s">
        <v>91</v>
      </c>
      <c r="C67" s="10"/>
      <c r="D67" s="10"/>
      <c r="E67" s="3"/>
      <c r="F67" s="13"/>
      <c r="G67" s="11"/>
      <c r="H67" s="10"/>
      <c r="I67" s="11"/>
      <c r="J67" s="14"/>
      <c r="K67" s="19"/>
      <c r="L67" s="19"/>
      <c r="M67" s="19"/>
      <c r="N67" s="10"/>
      <c r="O67" s="3"/>
      <c r="P67" s="3"/>
    </row>
    <row r="68" spans="1:16" ht="15.75">
      <c r="A68" s="4"/>
      <c r="B68" s="42" t="s">
        <v>92</v>
      </c>
      <c r="C68" s="3"/>
      <c r="E68" s="3"/>
      <c r="F68" s="3"/>
      <c r="G68" s="3"/>
      <c r="H68" s="27"/>
      <c r="I68" s="4"/>
      <c r="J68" s="5"/>
      <c r="K68" s="3"/>
      <c r="L68" s="3"/>
      <c r="M68" s="3"/>
      <c r="N68" s="3"/>
      <c r="O68" s="3"/>
      <c r="P68" s="3"/>
    </row>
    <row r="69" spans="1:16">
      <c r="A69" s="17"/>
      <c r="B69" s="18"/>
      <c r="C69" s="18"/>
      <c r="D69" s="18"/>
      <c r="E69" s="3"/>
      <c r="F69" s="18"/>
      <c r="G69" s="18"/>
      <c r="H69" s="18"/>
      <c r="I69" s="3"/>
      <c r="J69" s="3"/>
      <c r="K69" s="3"/>
      <c r="L69" s="3"/>
      <c r="M69" s="3"/>
      <c r="N69" s="3"/>
      <c r="O69" s="3"/>
      <c r="P69" s="3"/>
    </row>
    <row r="70" spans="1:16" ht="4.5" customHeight="1">
      <c r="A70" s="17"/>
      <c r="B70" s="18"/>
      <c r="C70" s="18"/>
      <c r="D70" s="18"/>
      <c r="E70" s="3"/>
      <c r="F70" s="18"/>
      <c r="G70" s="18"/>
      <c r="H70" s="18"/>
      <c r="I70" s="3"/>
      <c r="J70" s="3"/>
      <c r="K70" s="3"/>
      <c r="L70" s="3"/>
      <c r="M70" s="3"/>
      <c r="N70" s="3"/>
      <c r="O70" s="3"/>
      <c r="P70" s="3"/>
    </row>
    <row r="71" spans="1:16" hidden="1">
      <c r="A71" s="4"/>
      <c r="B71" s="3"/>
      <c r="C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idden="1">
      <c r="A72" s="4"/>
      <c r="B72" s="2"/>
      <c r="C72" s="2"/>
      <c r="D72" s="2"/>
      <c r="E72" s="2"/>
      <c r="F72" s="2"/>
      <c r="G72" s="2"/>
      <c r="H72" s="2"/>
      <c r="I72" s="3"/>
      <c r="J72" s="3"/>
      <c r="K72" s="3"/>
      <c r="L72" s="3"/>
      <c r="M72" s="3"/>
      <c r="N72" s="3"/>
      <c r="O72" s="3"/>
      <c r="P72" s="3"/>
    </row>
    <row r="73" spans="1:16" ht="12.75" hidden="1" customHeight="1">
      <c r="A73" s="4"/>
      <c r="B73" s="3"/>
      <c r="C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idden="1">
      <c r="A74" s="4"/>
      <c r="B74" s="3"/>
      <c r="C74" s="3"/>
      <c r="E74" s="4"/>
      <c r="F74" s="5"/>
      <c r="G74" s="112"/>
      <c r="H74" s="112"/>
      <c r="I74" s="3"/>
      <c r="J74" s="3"/>
      <c r="K74" s="5"/>
      <c r="L74" s="5"/>
      <c r="M74" s="3"/>
      <c r="N74" s="3"/>
      <c r="O74" s="3"/>
      <c r="P74" s="3"/>
    </row>
    <row r="75" spans="1:16" ht="15" hidden="1" customHeight="1">
      <c r="A75" s="4"/>
      <c r="B75" s="3"/>
      <c r="C75" s="3"/>
      <c r="E75" s="7"/>
      <c r="F75" s="5"/>
      <c r="G75" s="2"/>
      <c r="H75" s="2"/>
      <c r="I75" s="3"/>
      <c r="J75" s="3"/>
      <c r="K75" s="5"/>
      <c r="L75" s="5"/>
      <c r="M75" s="3"/>
      <c r="N75" s="3"/>
      <c r="O75" s="3"/>
      <c r="P75" s="3"/>
    </row>
    <row r="76" spans="1:16" ht="15" hidden="1" customHeight="1">
      <c r="A76" s="4"/>
      <c r="B76" s="3"/>
      <c r="C76" s="3"/>
      <c r="E76" s="7"/>
      <c r="F76" s="5"/>
      <c r="G76" s="2"/>
      <c r="H76" s="2"/>
      <c r="I76" s="3"/>
      <c r="J76" s="3"/>
      <c r="K76" s="5"/>
      <c r="L76" s="5"/>
      <c r="M76" s="3"/>
      <c r="N76" s="3"/>
      <c r="O76" s="3"/>
      <c r="P76" s="3"/>
    </row>
    <row r="77" spans="1:16" hidden="1">
      <c r="A77" s="4"/>
      <c r="B77" s="3"/>
      <c r="C77" s="3"/>
      <c r="E77" s="115"/>
      <c r="F77" s="115"/>
      <c r="G77" s="115"/>
      <c r="H77" s="3"/>
      <c r="I77" s="3"/>
      <c r="J77" s="3"/>
      <c r="K77" s="116"/>
      <c r="L77" s="116"/>
      <c r="M77" s="116"/>
      <c r="N77" s="3"/>
      <c r="O77" s="8"/>
      <c r="P77" s="3"/>
    </row>
    <row r="78" spans="1:16" hidden="1">
      <c r="A78" s="4"/>
      <c r="B78" s="3"/>
      <c r="C78" s="3"/>
      <c r="E78" s="7"/>
      <c r="F78" s="7"/>
      <c r="G78" s="7"/>
      <c r="H78" s="3"/>
      <c r="I78" s="3"/>
      <c r="J78" s="3"/>
      <c r="K78" s="4"/>
      <c r="L78" s="4"/>
      <c r="M78" s="4"/>
      <c r="N78" s="3"/>
      <c r="O78" s="8"/>
      <c r="P78" s="3"/>
    </row>
    <row r="79" spans="1:16" hidden="1">
      <c r="A79" s="4"/>
      <c r="B79" s="3"/>
      <c r="C79" s="3"/>
      <c r="E79" s="115"/>
      <c r="F79" s="115"/>
      <c r="G79" s="115"/>
      <c r="H79" s="3"/>
      <c r="I79" s="3"/>
      <c r="J79" s="3"/>
      <c r="K79" s="4"/>
      <c r="L79" s="4"/>
      <c r="M79" s="4"/>
      <c r="N79" s="3"/>
      <c r="O79" s="8"/>
      <c r="P79" s="3"/>
    </row>
    <row r="80" spans="1:16" hidden="1">
      <c r="A80" s="4"/>
      <c r="B80" s="3"/>
      <c r="C80" s="3"/>
      <c r="E80" s="7"/>
      <c r="F80" s="7"/>
      <c r="G80" s="7"/>
      <c r="H80" s="3"/>
      <c r="I80" s="3"/>
      <c r="J80" s="3"/>
      <c r="K80" s="4"/>
      <c r="L80" s="4"/>
      <c r="M80" s="4"/>
      <c r="N80" s="3"/>
      <c r="O80" s="8"/>
      <c r="P80" s="3"/>
    </row>
    <row r="81" spans="1:16">
      <c r="A81" s="4"/>
      <c r="B81" s="3"/>
      <c r="C81" s="3"/>
      <c r="E81" s="4"/>
      <c r="F81" s="4"/>
      <c r="G81" s="4"/>
      <c r="H81" s="3"/>
      <c r="I81" s="3"/>
      <c r="J81" s="3"/>
      <c r="K81" s="4"/>
      <c r="L81" s="4"/>
      <c r="M81" s="4"/>
      <c r="N81" s="3"/>
      <c r="O81" s="8"/>
      <c r="P81" s="3"/>
    </row>
    <row r="82" spans="1:16">
      <c r="A82" s="17"/>
      <c r="B82" s="13"/>
      <c r="C82" s="18"/>
      <c r="D82" s="18"/>
      <c r="E82" s="18"/>
      <c r="F82" s="18"/>
      <c r="G82" s="18"/>
      <c r="H82" s="18"/>
      <c r="I82" s="3"/>
      <c r="J82" s="3"/>
      <c r="K82" s="3"/>
      <c r="L82" s="3"/>
      <c r="M82" s="3"/>
      <c r="N82" s="3"/>
      <c r="O82" s="3"/>
      <c r="P82" s="3"/>
    </row>
    <row r="83" spans="1:16">
      <c r="A83" s="4"/>
      <c r="B83" s="3"/>
      <c r="C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>
      <c r="A84" s="4"/>
      <c r="B84" s="3"/>
      <c r="C84" s="3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>
      <c r="A85" s="4"/>
      <c r="B85" s="3"/>
      <c r="C85" s="3"/>
      <c r="E85" s="4"/>
      <c r="F85" s="3"/>
      <c r="G85" s="3"/>
      <c r="H85" s="7"/>
      <c r="I85" s="7"/>
      <c r="J85" s="5"/>
      <c r="K85" s="3"/>
      <c r="L85" s="3"/>
      <c r="M85" s="3"/>
      <c r="N85" s="3"/>
      <c r="O85" s="3"/>
      <c r="P85" s="3"/>
    </row>
    <row r="86" spans="1:16">
      <c r="A86" s="4"/>
      <c r="B86" s="3"/>
      <c r="C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>
      <c r="C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>
      <c r="C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>
      <c r="C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>
      <c r="C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</sheetData>
  <mergeCells count="59">
    <mergeCell ref="M24:M25"/>
    <mergeCell ref="M26:M27"/>
    <mergeCell ref="J24:J25"/>
    <mergeCell ref="L26:L27"/>
    <mergeCell ref="K20:K21"/>
    <mergeCell ref="K22:K23"/>
    <mergeCell ref="K24:K25"/>
    <mergeCell ref="K26:K27"/>
    <mergeCell ref="L20:L21"/>
    <mergeCell ref="L22:L23"/>
    <mergeCell ref="L24:L25"/>
    <mergeCell ref="C13:C17"/>
    <mergeCell ref="K15:K17"/>
    <mergeCell ref="E24:E25"/>
    <mergeCell ref="E26:E27"/>
    <mergeCell ref="I22:I23"/>
    <mergeCell ref="I24:I25"/>
    <mergeCell ref="I26:I27"/>
    <mergeCell ref="J26:J27"/>
    <mergeCell ref="J20:J21"/>
    <mergeCell ref="J22:J23"/>
    <mergeCell ref="G26:G27"/>
    <mergeCell ref="J18:J19"/>
    <mergeCell ref="F26:F27"/>
    <mergeCell ref="E13:F13"/>
    <mergeCell ref="J14:M14"/>
    <mergeCell ref="M20:M21"/>
    <mergeCell ref="B13:B17"/>
    <mergeCell ref="J13:M13"/>
    <mergeCell ref="A4:F4"/>
    <mergeCell ref="G22:G23"/>
    <mergeCell ref="G24:G25"/>
    <mergeCell ref="A10:M10"/>
    <mergeCell ref="A11:M11"/>
    <mergeCell ref="B12:G12"/>
    <mergeCell ref="G13:I14"/>
    <mergeCell ref="G15:G17"/>
    <mergeCell ref="J15:J17"/>
    <mergeCell ref="A9:M9"/>
    <mergeCell ref="M15:M17"/>
    <mergeCell ref="H18:H19"/>
    <mergeCell ref="I18:I19"/>
    <mergeCell ref="K18:K19"/>
    <mergeCell ref="G74:H74"/>
    <mergeCell ref="G18:G19"/>
    <mergeCell ref="E79:G79"/>
    <mergeCell ref="K77:M77"/>
    <mergeCell ref="E77:G77"/>
    <mergeCell ref="F18:F19"/>
    <mergeCell ref="H22:H23"/>
    <mergeCell ref="H24:H25"/>
    <mergeCell ref="H26:H27"/>
    <mergeCell ref="E22:E23"/>
    <mergeCell ref="M18:M19"/>
    <mergeCell ref="L18:L19"/>
    <mergeCell ref="F20:F21"/>
    <mergeCell ref="F22:F23"/>
    <mergeCell ref="F24:F25"/>
    <mergeCell ref="M22:M23"/>
  </mergeCells>
  <phoneticPr fontId="3" type="noConversion"/>
  <pageMargins left="0.78740157480314965" right="0" top="0.19685039370078741" bottom="0.15748031496062992" header="0.19685039370078741" footer="0.15748031496062992"/>
  <pageSetup paperSize="9" scale="73" fitToHeight="2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7"/>
  <sheetViews>
    <sheetView showGridLines="0" tabSelected="1" topLeftCell="A25" zoomScale="75" workbookViewId="0">
      <selection activeCell="M53" sqref="M53"/>
    </sheetView>
  </sheetViews>
  <sheetFormatPr defaultRowHeight="12.75"/>
  <cols>
    <col min="1" max="1" width="7.85546875" style="1" customWidth="1"/>
    <col min="2" max="2" width="49.5703125" customWidth="1"/>
    <col min="3" max="3" width="17.42578125" customWidth="1"/>
    <col min="4" max="4" width="11.28515625" style="3" customWidth="1"/>
    <col min="5" max="5" width="12.28515625" customWidth="1"/>
    <col min="6" max="6" width="11.5703125" customWidth="1"/>
    <col min="7" max="7" width="9.28515625" customWidth="1"/>
    <col min="8" max="8" width="11.5703125" customWidth="1"/>
    <col min="9" max="9" width="12.85546875" customWidth="1"/>
    <col min="10" max="10" width="8.85546875" customWidth="1"/>
    <col min="11" max="11" width="10.42578125" customWidth="1"/>
    <col min="12" max="12" width="12.85546875" customWidth="1"/>
    <col min="13" max="13" width="13.7109375" customWidth="1"/>
    <col min="14" max="14" width="7" customWidth="1"/>
    <col min="15" max="15" width="9.28515625" customWidth="1"/>
    <col min="17" max="17" width="3.28515625" customWidth="1"/>
  </cols>
  <sheetData>
    <row r="1" spans="1:16" ht="15.75">
      <c r="J1" s="29" t="s">
        <v>93</v>
      </c>
    </row>
    <row r="2" spans="1:16" ht="15.75">
      <c r="J2" s="29" t="s">
        <v>94</v>
      </c>
    </row>
    <row r="4" spans="1:16" ht="15.75">
      <c r="A4" s="123"/>
      <c r="B4" s="123"/>
      <c r="C4" s="123"/>
      <c r="D4" s="123"/>
      <c r="E4" s="123"/>
      <c r="F4" s="123"/>
      <c r="G4" s="29"/>
      <c r="H4" s="111"/>
      <c r="I4" s="86" t="s">
        <v>85</v>
      </c>
      <c r="J4" s="86"/>
      <c r="K4" s="111"/>
      <c r="L4" s="111"/>
      <c r="M4" s="111"/>
      <c r="N4" s="29"/>
    </row>
    <row r="5" spans="1:16" ht="15.75">
      <c r="A5" s="30"/>
      <c r="B5" s="29"/>
      <c r="C5" s="29"/>
      <c r="D5" s="31"/>
      <c r="E5" s="29"/>
      <c r="F5" s="29"/>
      <c r="G5" s="29"/>
      <c r="H5" s="29"/>
      <c r="I5" s="86" t="s">
        <v>104</v>
      </c>
      <c r="J5" s="86"/>
      <c r="K5" s="29"/>
      <c r="L5" s="29"/>
      <c r="M5" s="29"/>
      <c r="N5" s="29"/>
    </row>
    <row r="6" spans="1:16" ht="15.75">
      <c r="A6" s="30"/>
      <c r="B6" s="29"/>
      <c r="C6" s="29"/>
      <c r="D6" s="31"/>
      <c r="E6" s="29"/>
      <c r="F6" s="29"/>
      <c r="G6" s="29"/>
      <c r="H6" s="29"/>
      <c r="I6" s="86" t="s">
        <v>87</v>
      </c>
      <c r="J6" s="86"/>
      <c r="K6" s="29"/>
      <c r="L6" s="29"/>
      <c r="M6" s="29"/>
      <c r="N6" s="29"/>
    </row>
    <row r="7" spans="1:16" ht="15.75">
      <c r="A7" s="30"/>
      <c r="B7" s="29"/>
      <c r="C7" s="29"/>
      <c r="D7" s="31"/>
      <c r="E7" s="29"/>
      <c r="F7" s="29"/>
      <c r="G7" s="29"/>
      <c r="H7" s="29"/>
      <c r="I7" s="86" t="s">
        <v>105</v>
      </c>
      <c r="J7" s="86"/>
      <c r="K7" s="29"/>
      <c r="L7" s="29"/>
      <c r="M7" s="29"/>
      <c r="N7" s="29"/>
    </row>
    <row r="8" spans="1:16" ht="15.75">
      <c r="A8" s="30"/>
      <c r="B8" s="29"/>
      <c r="C8" s="29"/>
      <c r="D8" s="31"/>
      <c r="E8" s="29"/>
      <c r="F8" s="29"/>
      <c r="G8" s="29"/>
      <c r="H8" s="29"/>
      <c r="I8" s="86" t="s">
        <v>89</v>
      </c>
      <c r="J8" s="86"/>
      <c r="K8" s="29"/>
      <c r="L8" s="29"/>
      <c r="M8" s="29"/>
      <c r="N8" s="29"/>
    </row>
    <row r="9" spans="1:16" ht="15.75">
      <c r="A9" s="124" t="s">
        <v>84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29"/>
    </row>
    <row r="10" spans="1:16" ht="15.75">
      <c r="A10" s="124" t="s">
        <v>95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32"/>
      <c r="O10" s="6"/>
      <c r="P10" s="6"/>
    </row>
    <row r="11" spans="1:16" ht="15.75">
      <c r="A11" s="124" t="s">
        <v>103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32"/>
      <c r="O11" s="6"/>
      <c r="P11" s="6"/>
    </row>
    <row r="12" spans="1:16" ht="15.75">
      <c r="A12" s="33"/>
      <c r="B12" s="125"/>
      <c r="C12" s="125"/>
      <c r="D12" s="125"/>
      <c r="E12" s="125"/>
      <c r="F12" s="125"/>
      <c r="G12" s="125"/>
      <c r="H12" s="31"/>
      <c r="I12" s="31"/>
      <c r="J12" s="31"/>
      <c r="K12" s="31"/>
      <c r="L12" s="31"/>
      <c r="M12" s="31"/>
      <c r="N12" s="31"/>
      <c r="O12" s="3"/>
      <c r="P12" s="3"/>
    </row>
    <row r="13" spans="1:16" ht="15.75">
      <c r="A13" s="110" t="s">
        <v>7</v>
      </c>
      <c r="B13" s="119" t="s">
        <v>82</v>
      </c>
      <c r="C13" s="119" t="s">
        <v>9</v>
      </c>
      <c r="D13" s="107" t="s">
        <v>39</v>
      </c>
      <c r="E13" s="138" t="s">
        <v>10</v>
      </c>
      <c r="F13" s="138"/>
      <c r="G13" s="126" t="s">
        <v>52</v>
      </c>
      <c r="H13" s="127"/>
      <c r="I13" s="128"/>
      <c r="J13" s="122" t="s">
        <v>16</v>
      </c>
      <c r="K13" s="122"/>
      <c r="L13" s="122"/>
      <c r="M13" s="122"/>
      <c r="N13" s="31"/>
      <c r="O13" s="3"/>
      <c r="P13" s="3"/>
    </row>
    <row r="14" spans="1:16" ht="14.25" customHeight="1">
      <c r="A14" s="37"/>
      <c r="B14" s="120"/>
      <c r="C14" s="120"/>
      <c r="D14" s="108"/>
      <c r="E14" s="105"/>
      <c r="F14" s="37"/>
      <c r="G14" s="129"/>
      <c r="H14" s="130"/>
      <c r="I14" s="131"/>
      <c r="J14" s="139" t="s">
        <v>54</v>
      </c>
      <c r="K14" s="140"/>
      <c r="L14" s="140"/>
      <c r="M14" s="141"/>
      <c r="N14" s="31"/>
      <c r="O14" s="3"/>
      <c r="P14" s="3"/>
    </row>
    <row r="15" spans="1:16" ht="15.75" customHeight="1">
      <c r="A15" s="37" t="s">
        <v>8</v>
      </c>
      <c r="B15" s="120"/>
      <c r="C15" s="120"/>
      <c r="D15" s="108" t="s">
        <v>20</v>
      </c>
      <c r="E15" s="105" t="s">
        <v>11</v>
      </c>
      <c r="F15" s="108" t="s">
        <v>14</v>
      </c>
      <c r="G15" s="132" t="s">
        <v>57</v>
      </c>
      <c r="H15" s="40" t="s">
        <v>11</v>
      </c>
      <c r="I15" s="37" t="s">
        <v>51</v>
      </c>
      <c r="J15" s="132" t="s">
        <v>57</v>
      </c>
      <c r="K15" s="132" t="s">
        <v>56</v>
      </c>
      <c r="L15" s="37" t="s">
        <v>43</v>
      </c>
      <c r="M15" s="135" t="s">
        <v>51</v>
      </c>
      <c r="N15" s="31"/>
      <c r="O15" s="3"/>
      <c r="P15" s="3"/>
    </row>
    <row r="16" spans="1:16" ht="35.25" customHeight="1">
      <c r="A16" s="37"/>
      <c r="B16" s="120"/>
      <c r="C16" s="120"/>
      <c r="D16" s="108" t="s">
        <v>21</v>
      </c>
      <c r="E16" s="105" t="s">
        <v>12</v>
      </c>
      <c r="F16" s="108"/>
      <c r="G16" s="133"/>
      <c r="H16" s="41" t="s">
        <v>53</v>
      </c>
      <c r="I16" s="40"/>
      <c r="J16" s="133"/>
      <c r="K16" s="133"/>
      <c r="L16" s="41" t="s">
        <v>53</v>
      </c>
      <c r="M16" s="136"/>
      <c r="N16" s="42"/>
      <c r="O16" s="104"/>
      <c r="P16" s="3"/>
    </row>
    <row r="17" spans="1:16" ht="28.5" customHeight="1">
      <c r="A17" s="43"/>
      <c r="B17" s="121"/>
      <c r="C17" s="121"/>
      <c r="D17" s="109"/>
      <c r="E17" s="106" t="s">
        <v>13</v>
      </c>
      <c r="F17" s="109" t="s">
        <v>15</v>
      </c>
      <c r="G17" s="134"/>
      <c r="H17" s="46" t="s">
        <v>55</v>
      </c>
      <c r="I17" s="43"/>
      <c r="J17" s="134"/>
      <c r="K17" s="134"/>
      <c r="L17" s="47"/>
      <c r="M17" s="137"/>
      <c r="N17" s="42"/>
      <c r="O17" s="104"/>
      <c r="P17" s="3"/>
    </row>
    <row r="18" spans="1:16" ht="14.25" customHeight="1">
      <c r="A18" s="102" t="s">
        <v>2</v>
      </c>
      <c r="B18" s="49" t="s">
        <v>17</v>
      </c>
      <c r="C18" s="102" t="s">
        <v>18</v>
      </c>
      <c r="D18" s="102" t="s">
        <v>22</v>
      </c>
      <c r="E18" s="102">
        <f>0.09+0.1</f>
        <v>0.19</v>
      </c>
      <c r="F18" s="117">
        <v>158.69</v>
      </c>
      <c r="G18" s="113">
        <v>1</v>
      </c>
      <c r="H18" s="117">
        <f>E18*G18</f>
        <v>0.19</v>
      </c>
      <c r="I18" s="117">
        <f>F18*H18</f>
        <v>30.1511</v>
      </c>
      <c r="J18" s="113">
        <v>1</v>
      </c>
      <c r="K18" s="113">
        <f>E18*J18</f>
        <v>0.19</v>
      </c>
      <c r="L18" s="113">
        <f>K18*J18</f>
        <v>0.19</v>
      </c>
      <c r="M18" s="117">
        <f>F18*L18</f>
        <v>30.1511</v>
      </c>
      <c r="N18" s="51"/>
      <c r="O18" s="3"/>
      <c r="P18" s="3"/>
    </row>
    <row r="19" spans="1:16" ht="21.75" customHeight="1">
      <c r="A19" s="103"/>
      <c r="B19" s="53" t="s">
        <v>67</v>
      </c>
      <c r="C19" s="103" t="s">
        <v>19</v>
      </c>
      <c r="D19" s="103"/>
      <c r="E19" s="103" t="s">
        <v>68</v>
      </c>
      <c r="F19" s="118"/>
      <c r="G19" s="114"/>
      <c r="H19" s="118"/>
      <c r="I19" s="118"/>
      <c r="J19" s="114"/>
      <c r="K19" s="114"/>
      <c r="L19" s="114"/>
      <c r="M19" s="118"/>
      <c r="N19" s="51"/>
      <c r="O19" s="3"/>
      <c r="P19" s="3"/>
    </row>
    <row r="20" spans="1:16" ht="15" customHeight="1">
      <c r="A20" s="55" t="s">
        <v>1</v>
      </c>
      <c r="B20" s="56" t="s">
        <v>42</v>
      </c>
      <c r="C20" s="102" t="s">
        <v>18</v>
      </c>
      <c r="D20" s="55"/>
      <c r="E20" s="55"/>
      <c r="F20" s="117">
        <v>178.53</v>
      </c>
      <c r="G20" s="55"/>
      <c r="H20" s="55"/>
      <c r="I20" s="57"/>
      <c r="J20" s="113">
        <v>2</v>
      </c>
      <c r="K20" s="113">
        <v>0.22</v>
      </c>
      <c r="L20" s="113">
        <f>J20*K20</f>
        <v>0.44</v>
      </c>
      <c r="M20" s="117">
        <f>L20*F20</f>
        <v>78.553200000000004</v>
      </c>
      <c r="N20" s="51"/>
      <c r="O20" s="3"/>
      <c r="P20" s="3"/>
    </row>
    <row r="21" spans="1:16" ht="33.75" customHeight="1">
      <c r="A21" s="55"/>
      <c r="B21" s="56" t="s">
        <v>63</v>
      </c>
      <c r="C21" s="103" t="s">
        <v>24</v>
      </c>
      <c r="D21" s="55"/>
      <c r="E21" s="55"/>
      <c r="F21" s="118"/>
      <c r="G21" s="55"/>
      <c r="H21" s="55"/>
      <c r="I21" s="55"/>
      <c r="J21" s="114"/>
      <c r="K21" s="114"/>
      <c r="L21" s="114"/>
      <c r="M21" s="118"/>
      <c r="N21" s="51"/>
      <c r="O21" s="3"/>
      <c r="P21" s="3"/>
    </row>
    <row r="22" spans="1:16" ht="13.5" customHeight="1">
      <c r="A22" s="102" t="s">
        <v>3</v>
      </c>
      <c r="B22" s="49" t="s">
        <v>41</v>
      </c>
      <c r="C22" s="102" t="s">
        <v>18</v>
      </c>
      <c r="D22" s="102" t="s">
        <v>81</v>
      </c>
      <c r="E22" s="113">
        <v>0.19</v>
      </c>
      <c r="F22" s="117">
        <f>F20</f>
        <v>178.53</v>
      </c>
      <c r="G22" s="113">
        <v>3</v>
      </c>
      <c r="H22" s="113">
        <f>E22*G22</f>
        <v>0.57000000000000006</v>
      </c>
      <c r="I22" s="117"/>
      <c r="J22" s="113">
        <v>3</v>
      </c>
      <c r="K22" s="113">
        <v>0.19</v>
      </c>
      <c r="L22" s="113">
        <f>K22*J22</f>
        <v>0.57000000000000006</v>
      </c>
      <c r="M22" s="117">
        <f>L22*F22</f>
        <v>101.76210000000002</v>
      </c>
      <c r="N22" s="31"/>
      <c r="O22" s="3"/>
      <c r="P22" s="3"/>
    </row>
    <row r="23" spans="1:16" ht="21.75" customHeight="1">
      <c r="A23" s="103"/>
      <c r="B23" s="53"/>
      <c r="C23" s="103" t="s">
        <v>24</v>
      </c>
      <c r="D23" s="103"/>
      <c r="E23" s="114"/>
      <c r="F23" s="118"/>
      <c r="G23" s="114"/>
      <c r="H23" s="114"/>
      <c r="I23" s="118"/>
      <c r="J23" s="114"/>
      <c r="K23" s="114"/>
      <c r="L23" s="114"/>
      <c r="M23" s="118"/>
      <c r="N23" s="31"/>
      <c r="O23" s="3"/>
      <c r="P23" s="3"/>
    </row>
    <row r="24" spans="1:16" ht="15.75">
      <c r="A24" s="55" t="s">
        <v>4</v>
      </c>
      <c r="B24" s="58" t="s">
        <v>40</v>
      </c>
      <c r="C24" s="102" t="s">
        <v>18</v>
      </c>
      <c r="D24" s="55" t="s">
        <v>59</v>
      </c>
      <c r="E24" s="113">
        <v>0.21</v>
      </c>
      <c r="F24" s="117">
        <f>F22</f>
        <v>178.53</v>
      </c>
      <c r="G24" s="113">
        <v>1</v>
      </c>
      <c r="H24" s="113">
        <v>0.21</v>
      </c>
      <c r="I24" s="117">
        <f>F24*H24</f>
        <v>37.491299999999995</v>
      </c>
      <c r="J24" s="113">
        <v>1</v>
      </c>
      <c r="K24" s="113">
        <f>E24*J24</f>
        <v>0.21</v>
      </c>
      <c r="L24" s="113">
        <f>K24*J24</f>
        <v>0.21</v>
      </c>
      <c r="M24" s="117">
        <f>L24*F24</f>
        <v>37.491299999999995</v>
      </c>
      <c r="N24" s="31"/>
      <c r="O24" s="3"/>
      <c r="P24" s="3"/>
    </row>
    <row r="25" spans="1:16" ht="22.5" customHeight="1">
      <c r="A25" s="55"/>
      <c r="B25" s="58" t="s">
        <v>58</v>
      </c>
      <c r="C25" s="103" t="s">
        <v>24</v>
      </c>
      <c r="D25" s="55"/>
      <c r="E25" s="114"/>
      <c r="F25" s="118"/>
      <c r="G25" s="114"/>
      <c r="H25" s="114"/>
      <c r="I25" s="118"/>
      <c r="J25" s="114"/>
      <c r="K25" s="114"/>
      <c r="L25" s="114"/>
      <c r="M25" s="118"/>
      <c r="N25" s="31"/>
      <c r="O25" s="3"/>
      <c r="P25" s="3"/>
    </row>
    <row r="26" spans="1:16" ht="12.75" customHeight="1">
      <c r="A26" s="102" t="s">
        <v>5</v>
      </c>
      <c r="B26" s="49" t="s">
        <v>69</v>
      </c>
      <c r="C26" s="102" t="s">
        <v>18</v>
      </c>
      <c r="D26" s="102" t="s">
        <v>25</v>
      </c>
      <c r="E26" s="117">
        <v>0.6</v>
      </c>
      <c r="F26" s="117">
        <f>F24</f>
        <v>178.53</v>
      </c>
      <c r="G26" s="113">
        <v>2</v>
      </c>
      <c r="H26" s="113">
        <f>E26*G26</f>
        <v>1.2</v>
      </c>
      <c r="I26" s="117">
        <f>F26*H26</f>
        <v>214.23599999999999</v>
      </c>
      <c r="J26" s="113">
        <v>2</v>
      </c>
      <c r="K26" s="113">
        <v>0.6</v>
      </c>
      <c r="L26" s="113">
        <f>K26*J26</f>
        <v>1.2</v>
      </c>
      <c r="M26" s="117">
        <f>L26*F26</f>
        <v>214.23599999999999</v>
      </c>
      <c r="N26" s="31"/>
      <c r="O26" s="3"/>
      <c r="P26" s="3"/>
    </row>
    <row r="27" spans="1:16" ht="21.75" customHeight="1">
      <c r="A27" s="103"/>
      <c r="B27" s="53" t="s">
        <v>23</v>
      </c>
      <c r="C27" s="103" t="s">
        <v>24</v>
      </c>
      <c r="D27" s="103"/>
      <c r="E27" s="118"/>
      <c r="F27" s="118"/>
      <c r="G27" s="114"/>
      <c r="H27" s="114"/>
      <c r="I27" s="118"/>
      <c r="J27" s="114"/>
      <c r="K27" s="114"/>
      <c r="L27" s="114"/>
      <c r="M27" s="118"/>
      <c r="N27" s="31"/>
      <c r="O27" s="3"/>
      <c r="P27" s="3"/>
    </row>
    <row r="28" spans="1:16" ht="48.75" customHeight="1">
      <c r="A28" s="59" t="s">
        <v>30</v>
      </c>
      <c r="B28" s="60" t="s">
        <v>62</v>
      </c>
      <c r="C28" s="59" t="s">
        <v>27</v>
      </c>
      <c r="D28" s="61"/>
      <c r="E28" s="61"/>
      <c r="F28" s="62">
        <v>216.85</v>
      </c>
      <c r="G28" s="61"/>
      <c r="H28" s="61"/>
      <c r="I28" s="62"/>
      <c r="J28" s="61">
        <v>1</v>
      </c>
      <c r="K28" s="61">
        <f>51.4/100</f>
        <v>0.51400000000000001</v>
      </c>
      <c r="L28" s="61">
        <f>J28*K28</f>
        <v>0.51400000000000001</v>
      </c>
      <c r="M28" s="100">
        <f>L28*F28</f>
        <v>111.4609</v>
      </c>
      <c r="N28" s="31"/>
      <c r="O28" s="3"/>
      <c r="P28" s="3"/>
    </row>
    <row r="29" spans="1:16" ht="51" customHeight="1">
      <c r="A29" s="59" t="s">
        <v>31</v>
      </c>
      <c r="B29" s="63" t="s">
        <v>60</v>
      </c>
      <c r="C29" s="59" t="s">
        <v>47</v>
      </c>
      <c r="D29" s="61"/>
      <c r="E29" s="61"/>
      <c r="F29" s="62">
        <v>198.37</v>
      </c>
      <c r="G29" s="61"/>
      <c r="H29" s="61"/>
      <c r="I29" s="62"/>
      <c r="J29" s="61">
        <v>2</v>
      </c>
      <c r="K29" s="61">
        <f>5.3/100</f>
        <v>5.2999999999999999E-2</v>
      </c>
      <c r="L29" s="61">
        <f>K29*J29</f>
        <v>0.106</v>
      </c>
      <c r="M29" s="100">
        <f>L29*F29</f>
        <v>21.02722</v>
      </c>
      <c r="N29" s="31"/>
      <c r="O29" s="3"/>
      <c r="P29" s="3"/>
    </row>
    <row r="30" spans="1:16" ht="51" customHeight="1">
      <c r="A30" s="59" t="s">
        <v>32</v>
      </c>
      <c r="B30" s="64" t="s">
        <v>61</v>
      </c>
      <c r="C30" s="65" t="s">
        <v>28</v>
      </c>
      <c r="D30" s="55"/>
      <c r="E30" s="55"/>
      <c r="F30" s="57">
        <f>F20</f>
        <v>178.53</v>
      </c>
      <c r="G30" s="55"/>
      <c r="H30" s="55"/>
      <c r="I30" s="57"/>
      <c r="J30" s="55">
        <v>4</v>
      </c>
      <c r="K30" s="55">
        <f>1.8/100</f>
        <v>1.8000000000000002E-2</v>
      </c>
      <c r="L30" s="55">
        <f>J30*K30</f>
        <v>7.2000000000000008E-2</v>
      </c>
      <c r="M30" s="100">
        <f>L30*F30</f>
        <v>12.854160000000002</v>
      </c>
      <c r="N30" s="31"/>
      <c r="O30" s="3"/>
      <c r="P30" s="3"/>
    </row>
    <row r="31" spans="1:16" ht="0.75" hidden="1" customHeight="1">
      <c r="A31" s="66"/>
      <c r="B31" s="64"/>
      <c r="C31" s="66"/>
      <c r="D31" s="55"/>
      <c r="E31" s="55"/>
      <c r="F31" s="55"/>
      <c r="G31" s="55"/>
      <c r="H31" s="55"/>
      <c r="I31" s="57"/>
      <c r="J31" s="55"/>
      <c r="K31" s="55"/>
      <c r="L31" s="55"/>
      <c r="M31" s="100">
        <f>F31*L31</f>
        <v>0</v>
      </c>
      <c r="N31" s="31"/>
      <c r="O31" s="3"/>
      <c r="P31" s="3"/>
    </row>
    <row r="32" spans="1:16" ht="42.75" hidden="1" customHeight="1">
      <c r="A32" s="66"/>
      <c r="B32" s="64"/>
      <c r="C32" s="66"/>
      <c r="D32" s="55"/>
      <c r="E32" s="55"/>
      <c r="F32" s="55"/>
      <c r="G32" s="55"/>
      <c r="H32" s="55"/>
      <c r="I32" s="57"/>
      <c r="J32" s="55"/>
      <c r="K32" s="55"/>
      <c r="L32" s="55"/>
      <c r="M32" s="100">
        <f>F32*L32</f>
        <v>0</v>
      </c>
      <c r="N32" s="31"/>
      <c r="O32" s="3"/>
      <c r="P32" s="3"/>
    </row>
    <row r="33" spans="1:16" ht="3" hidden="1" customHeight="1">
      <c r="A33" s="66"/>
      <c r="B33" s="64"/>
      <c r="C33" s="66"/>
      <c r="D33" s="55"/>
      <c r="E33" s="55"/>
      <c r="F33" s="55"/>
      <c r="G33" s="55"/>
      <c r="H33" s="55"/>
      <c r="I33" s="57"/>
      <c r="J33" s="55"/>
      <c r="K33" s="55"/>
      <c r="L33" s="55"/>
      <c r="M33" s="100">
        <f>F33*L33</f>
        <v>0</v>
      </c>
      <c r="N33" s="31"/>
      <c r="O33" s="3"/>
      <c r="P33" s="3"/>
    </row>
    <row r="34" spans="1:16" ht="60" customHeight="1">
      <c r="A34" s="59" t="s">
        <v>33</v>
      </c>
      <c r="B34" s="63" t="s">
        <v>64</v>
      </c>
      <c r="C34" s="67" t="s">
        <v>48</v>
      </c>
      <c r="D34" s="61"/>
      <c r="E34" s="61"/>
      <c r="F34" s="62">
        <f>F28</f>
        <v>216.85</v>
      </c>
      <c r="G34" s="61"/>
      <c r="H34" s="61"/>
      <c r="I34" s="62"/>
      <c r="J34" s="61">
        <v>3</v>
      </c>
      <c r="K34" s="61">
        <f>0.42</f>
        <v>0.42</v>
      </c>
      <c r="L34" s="61">
        <f>K34*J34</f>
        <v>1.26</v>
      </c>
      <c r="M34" s="100">
        <f>L34*F34</f>
        <v>273.23099999999999</v>
      </c>
      <c r="N34" s="31"/>
      <c r="O34" s="3"/>
      <c r="P34" s="3"/>
    </row>
    <row r="35" spans="1:16" ht="67.5" customHeight="1">
      <c r="A35" s="59" t="s">
        <v>34</v>
      </c>
      <c r="B35" s="63" t="s">
        <v>65</v>
      </c>
      <c r="C35" s="59" t="s">
        <v>48</v>
      </c>
      <c r="D35" s="61"/>
      <c r="E35" s="61"/>
      <c r="F35" s="62">
        <f>F34</f>
        <v>216.85</v>
      </c>
      <c r="G35" s="61"/>
      <c r="H35" s="61"/>
      <c r="I35" s="62"/>
      <c r="J35" s="61">
        <v>2</v>
      </c>
      <c r="K35" s="61">
        <f>0.64</f>
        <v>0.64</v>
      </c>
      <c r="L35" s="61">
        <f>K35*J35</f>
        <v>1.28</v>
      </c>
      <c r="M35" s="100">
        <f>L35*F35</f>
        <v>277.56799999999998</v>
      </c>
      <c r="N35" s="31"/>
      <c r="O35" s="3"/>
      <c r="P35" s="3"/>
    </row>
    <row r="36" spans="1:16" ht="61.5" customHeight="1">
      <c r="A36" s="68" t="s">
        <v>35</v>
      </c>
      <c r="B36" s="63" t="s">
        <v>66</v>
      </c>
      <c r="C36" s="59" t="s">
        <v>48</v>
      </c>
      <c r="D36" s="102"/>
      <c r="E36" s="102"/>
      <c r="F36" s="62">
        <f>F35</f>
        <v>216.85</v>
      </c>
      <c r="G36" s="102"/>
      <c r="H36" s="102"/>
      <c r="I36" s="100"/>
      <c r="J36" s="102">
        <v>2</v>
      </c>
      <c r="K36" s="102">
        <v>0.83</v>
      </c>
      <c r="L36" s="102">
        <f>J36*K36</f>
        <v>1.66</v>
      </c>
      <c r="M36" s="100">
        <f>L36*F36</f>
        <v>359.97099999999995</v>
      </c>
      <c r="N36" s="31"/>
      <c r="O36" s="3"/>
      <c r="P36" s="3"/>
    </row>
    <row r="37" spans="1:16" ht="25.5" customHeight="1">
      <c r="A37" s="68" t="s">
        <v>36</v>
      </c>
      <c r="B37" s="69" t="s">
        <v>70</v>
      </c>
      <c r="C37" s="68"/>
      <c r="D37" s="110" t="s">
        <v>0</v>
      </c>
      <c r="E37" s="102"/>
      <c r="F37" s="102"/>
      <c r="G37" s="102"/>
      <c r="H37" s="102"/>
      <c r="I37" s="70">
        <f>I18+I22+I24+I26</f>
        <v>281.8784</v>
      </c>
      <c r="J37" s="102"/>
      <c r="K37" s="102"/>
      <c r="L37" s="102"/>
      <c r="M37" s="92">
        <f>SUM(M18:M36)</f>
        <v>1518.3059800000001</v>
      </c>
      <c r="N37" s="31"/>
      <c r="O37" s="3"/>
      <c r="P37" s="3"/>
    </row>
    <row r="38" spans="1:16" s="21" customFormat="1" ht="23.25" customHeight="1">
      <c r="A38" s="102" t="s">
        <v>44</v>
      </c>
      <c r="B38" s="71" t="s">
        <v>101</v>
      </c>
      <c r="C38" s="102"/>
      <c r="D38" s="110" t="s">
        <v>0</v>
      </c>
      <c r="E38" s="102"/>
      <c r="F38" s="102"/>
      <c r="G38" s="102"/>
      <c r="H38" s="100"/>
      <c r="I38" s="70">
        <f>I37*1.13</f>
        <v>318.52259199999997</v>
      </c>
      <c r="J38" s="102"/>
      <c r="K38" s="100"/>
      <c r="L38" s="100"/>
      <c r="M38" s="92">
        <f>M37*1.13</f>
        <v>1715.6857573999998</v>
      </c>
      <c r="N38" s="31"/>
      <c r="O38" s="10"/>
      <c r="P38" s="10"/>
    </row>
    <row r="39" spans="1:16" s="21" customFormat="1" ht="22.5" customHeight="1">
      <c r="A39" s="61" t="s">
        <v>45</v>
      </c>
      <c r="B39" s="72" t="s">
        <v>72</v>
      </c>
      <c r="C39" s="99"/>
      <c r="D39" s="99"/>
      <c r="E39" s="99"/>
      <c r="F39" s="99"/>
      <c r="G39" s="99"/>
      <c r="H39" s="73"/>
      <c r="I39" s="74"/>
      <c r="J39" s="99"/>
      <c r="K39" s="99"/>
      <c r="L39" s="99"/>
      <c r="M39" s="93"/>
      <c r="N39" s="31"/>
      <c r="O39" s="10"/>
      <c r="P39" s="10"/>
    </row>
    <row r="40" spans="1:16" ht="21" customHeight="1">
      <c r="A40" s="61"/>
      <c r="B40" s="53" t="s">
        <v>102</v>
      </c>
      <c r="C40" s="103"/>
      <c r="D40" s="103" t="s">
        <v>83</v>
      </c>
      <c r="E40" s="103">
        <v>1</v>
      </c>
      <c r="F40" s="89">
        <v>865</v>
      </c>
      <c r="G40" s="103">
        <v>1.1000000000000001</v>
      </c>
      <c r="H40" s="103">
        <f>E40*G40</f>
        <v>1.1000000000000001</v>
      </c>
      <c r="I40" s="89">
        <f>H40*F40</f>
        <v>951.50000000000011</v>
      </c>
      <c r="J40" s="101"/>
      <c r="K40" s="103"/>
      <c r="L40" s="101">
        <f>SUM(L18:L36)</f>
        <v>7.5020000000000007</v>
      </c>
      <c r="M40" s="94">
        <f>L40*F40</f>
        <v>6489.2300000000005</v>
      </c>
      <c r="N40" s="31"/>
      <c r="O40" s="3"/>
      <c r="P40" s="3"/>
    </row>
    <row r="41" spans="1:16" ht="25.5" customHeight="1">
      <c r="A41" s="61"/>
      <c r="B41" s="75" t="s">
        <v>80</v>
      </c>
      <c r="C41" s="76"/>
      <c r="D41" s="76" t="s">
        <v>83</v>
      </c>
      <c r="E41" s="76">
        <v>1</v>
      </c>
      <c r="F41" s="90">
        <v>737</v>
      </c>
      <c r="G41" s="61">
        <v>1.1000000000000001</v>
      </c>
      <c r="H41" s="103">
        <f>E41*G41</f>
        <v>1.1000000000000001</v>
      </c>
      <c r="I41" s="89"/>
      <c r="J41" s="61"/>
      <c r="K41" s="103"/>
      <c r="L41" s="103">
        <v>1.1000000000000001</v>
      </c>
      <c r="M41" s="94">
        <f>L41*F41</f>
        <v>810.7</v>
      </c>
      <c r="N41" s="77"/>
      <c r="O41" s="3"/>
      <c r="P41" s="3"/>
    </row>
    <row r="42" spans="1:16" ht="23.25" customHeight="1">
      <c r="A42" s="61"/>
      <c r="B42" s="75" t="s">
        <v>26</v>
      </c>
      <c r="C42" s="76"/>
      <c r="D42" s="76" t="s">
        <v>29</v>
      </c>
      <c r="E42" s="76">
        <v>3.4</v>
      </c>
      <c r="F42" s="61">
        <v>30.59</v>
      </c>
      <c r="G42" s="61">
        <v>3.4</v>
      </c>
      <c r="H42" s="103"/>
      <c r="I42" s="89"/>
      <c r="J42" s="61">
        <v>3.4</v>
      </c>
      <c r="K42" s="101"/>
      <c r="L42" s="103"/>
      <c r="M42" s="94">
        <f>J42*F42</f>
        <v>104.006</v>
      </c>
      <c r="N42" s="77"/>
      <c r="O42" s="3"/>
      <c r="P42" s="3"/>
    </row>
    <row r="43" spans="1:16" s="20" customFormat="1" ht="20.25" customHeight="1">
      <c r="A43" s="99" t="s">
        <v>46</v>
      </c>
      <c r="B43" s="78" t="s">
        <v>79</v>
      </c>
      <c r="C43" s="99"/>
      <c r="D43" s="99" t="s">
        <v>0</v>
      </c>
      <c r="E43" s="99"/>
      <c r="F43" s="99"/>
      <c r="G43" s="99"/>
      <c r="H43" s="73"/>
      <c r="I43" s="91">
        <f>I40</f>
        <v>951.50000000000011</v>
      </c>
      <c r="J43" s="99"/>
      <c r="K43" s="99"/>
      <c r="L43" s="99"/>
      <c r="M43" s="91">
        <f>M40+M41+M42</f>
        <v>7403.9360000000006</v>
      </c>
      <c r="N43" s="79"/>
      <c r="O43" s="9"/>
      <c r="P43" s="9"/>
    </row>
    <row r="44" spans="1:16" s="20" customFormat="1" ht="19.5" customHeight="1">
      <c r="A44" s="99" t="s">
        <v>49</v>
      </c>
      <c r="B44" s="78" t="s">
        <v>73</v>
      </c>
      <c r="C44" s="99"/>
      <c r="D44" s="99" t="s">
        <v>0</v>
      </c>
      <c r="E44" s="99"/>
      <c r="F44" s="99"/>
      <c r="G44" s="99"/>
      <c r="H44" s="73"/>
      <c r="I44" s="91">
        <f>I43+I38</f>
        <v>1270.022592</v>
      </c>
      <c r="J44" s="99"/>
      <c r="K44" s="99"/>
      <c r="L44" s="99"/>
      <c r="M44" s="91">
        <f>M43+M38</f>
        <v>9119.6217574000002</v>
      </c>
      <c r="N44" s="79"/>
      <c r="O44" s="9"/>
      <c r="P44" s="9"/>
    </row>
    <row r="45" spans="1:16" s="20" customFormat="1" ht="24.75" customHeight="1">
      <c r="A45" s="99" t="s">
        <v>50</v>
      </c>
      <c r="B45" s="78" t="s">
        <v>100</v>
      </c>
      <c r="C45" s="99"/>
      <c r="D45" s="99" t="s">
        <v>0</v>
      </c>
      <c r="E45" s="99"/>
      <c r="F45" s="99"/>
      <c r="G45" s="99"/>
      <c r="H45" s="73"/>
      <c r="I45" s="91">
        <f>I38*2.6958</f>
        <v>858.67320351360001</v>
      </c>
      <c r="J45" s="99"/>
      <c r="K45" s="99"/>
      <c r="L45" s="99"/>
      <c r="M45" s="91">
        <f>M38*2.94076</f>
        <v>5045.4200479316232</v>
      </c>
      <c r="N45" s="79"/>
      <c r="O45" s="9"/>
      <c r="P45" s="9"/>
    </row>
    <row r="46" spans="1:16" s="20" customFormat="1" ht="22.5" customHeight="1">
      <c r="A46" s="99" t="s">
        <v>76</v>
      </c>
      <c r="B46" s="78" t="s">
        <v>74</v>
      </c>
      <c r="C46" s="99"/>
      <c r="D46" s="99" t="s">
        <v>0</v>
      </c>
      <c r="E46" s="99"/>
      <c r="F46" s="99"/>
      <c r="G46" s="99"/>
      <c r="H46" s="73"/>
      <c r="I46" s="91">
        <f>I38*0.45</f>
        <v>143.33516639999999</v>
      </c>
      <c r="J46" s="99"/>
      <c r="K46" s="99"/>
      <c r="L46" s="99"/>
      <c r="M46" s="91">
        <f>M38*0.5</f>
        <v>857.84287869999991</v>
      </c>
      <c r="N46" s="79"/>
      <c r="O46" s="9"/>
      <c r="P46" s="9"/>
    </row>
    <row r="47" spans="1:16" s="20" customFormat="1" ht="19.5" customHeight="1">
      <c r="A47" s="99" t="s">
        <v>77</v>
      </c>
      <c r="B47" s="78" t="s">
        <v>75</v>
      </c>
      <c r="C47" s="99"/>
      <c r="D47" s="99" t="s">
        <v>0</v>
      </c>
      <c r="E47" s="99"/>
      <c r="F47" s="99"/>
      <c r="G47" s="99"/>
      <c r="H47" s="73"/>
      <c r="I47" s="91">
        <f>I44+I45+I46</f>
        <v>2272.0309619136001</v>
      </c>
      <c r="J47" s="99"/>
      <c r="K47" s="99"/>
      <c r="L47" s="99"/>
      <c r="M47" s="91">
        <f>M44+M45+M46</f>
        <v>15022.884684031624</v>
      </c>
      <c r="N47" s="79"/>
      <c r="O47" s="9"/>
      <c r="P47" s="9"/>
    </row>
    <row r="48" spans="1:16" s="20" customFormat="1" ht="24.75" customHeight="1">
      <c r="A48" s="99" t="s">
        <v>78</v>
      </c>
      <c r="B48" s="78" t="s">
        <v>37</v>
      </c>
      <c r="C48" s="99"/>
      <c r="D48" s="99" t="s">
        <v>0</v>
      </c>
      <c r="E48" s="99"/>
      <c r="F48" s="99"/>
      <c r="G48" s="99"/>
      <c r="H48" s="73"/>
      <c r="I48" s="91">
        <f>I47*1.18</f>
        <v>2680.9965350580478</v>
      </c>
      <c r="J48" s="99"/>
      <c r="K48" s="99"/>
      <c r="L48" s="99"/>
      <c r="M48" s="91">
        <f>M47*1.18</f>
        <v>17727.003927157315</v>
      </c>
      <c r="N48" s="79"/>
      <c r="O48" s="9"/>
      <c r="P48" s="9"/>
    </row>
    <row r="49" spans="1:18" s="20" customFormat="1" ht="18.75" customHeight="1">
      <c r="A49" s="80"/>
      <c r="B49" s="81"/>
      <c r="C49" s="80"/>
      <c r="D49" s="80"/>
      <c r="E49" s="80"/>
      <c r="F49" s="80"/>
      <c r="G49" s="80"/>
      <c r="H49" s="82"/>
      <c r="I49" s="83"/>
      <c r="J49" s="80"/>
      <c r="K49" s="80"/>
      <c r="L49" s="80"/>
      <c r="M49" s="83"/>
      <c r="N49" s="79"/>
      <c r="O49" s="9"/>
      <c r="P49" s="9"/>
    </row>
    <row r="50" spans="1:18" s="20" customFormat="1" ht="18.75" customHeight="1">
      <c r="A50" s="80"/>
      <c r="B50" s="95"/>
      <c r="C50" s="80"/>
      <c r="D50" s="80"/>
      <c r="E50" s="80"/>
      <c r="F50" s="85"/>
      <c r="G50" s="80"/>
      <c r="H50" s="82"/>
      <c r="I50" s="80"/>
      <c r="J50" s="80"/>
      <c r="K50" s="80"/>
      <c r="L50" s="80"/>
      <c r="M50" s="80"/>
      <c r="N50" s="79"/>
      <c r="O50" s="9"/>
      <c r="P50" s="9"/>
    </row>
    <row r="51" spans="1:18" ht="21" customHeight="1">
      <c r="A51" s="11"/>
      <c r="B51" s="87" t="s">
        <v>6</v>
      </c>
      <c r="C51" s="15"/>
      <c r="D51" s="16"/>
      <c r="E51" s="16"/>
      <c r="F51" s="16"/>
      <c r="G51" s="16"/>
      <c r="H51" s="14"/>
      <c r="I51" s="11"/>
      <c r="J51" s="14"/>
      <c r="K51" s="88" t="s">
        <v>90</v>
      </c>
      <c r="L51" s="16"/>
      <c r="M51" s="16"/>
      <c r="N51" s="16"/>
      <c r="O51" s="16"/>
      <c r="P51" s="10"/>
      <c r="Q51" s="3"/>
      <c r="R51" s="3"/>
    </row>
    <row r="52" spans="1:18">
      <c r="A52" s="11"/>
      <c r="B52" s="14"/>
      <c r="C52" s="25"/>
      <c r="D52" s="24"/>
      <c r="E52" s="24"/>
      <c r="F52" s="24"/>
      <c r="G52" s="24"/>
      <c r="H52" s="16"/>
      <c r="I52" s="16"/>
      <c r="J52" s="24"/>
      <c r="K52" s="16"/>
      <c r="L52" s="16"/>
      <c r="M52" s="24"/>
      <c r="N52" s="10"/>
      <c r="O52" s="3"/>
      <c r="P52" s="3"/>
    </row>
    <row r="53" spans="1:18">
      <c r="A53" s="11"/>
      <c r="B53" s="14"/>
      <c r="C53" s="11"/>
      <c r="D53" s="16"/>
      <c r="E53" s="24"/>
      <c r="F53" s="24"/>
      <c r="G53" s="24"/>
      <c r="H53" s="16"/>
      <c r="I53" s="16"/>
      <c r="J53" s="24"/>
      <c r="K53" s="16"/>
      <c r="L53" s="16"/>
      <c r="M53" s="24"/>
      <c r="N53" s="13"/>
      <c r="O53" s="3"/>
      <c r="P53" s="3"/>
    </row>
    <row r="54" spans="1:18">
      <c r="A54" s="11"/>
      <c r="B54" s="14"/>
      <c r="C54" s="11"/>
      <c r="D54" s="16"/>
      <c r="E54" s="24"/>
      <c r="F54" s="24"/>
      <c r="G54" s="24"/>
      <c r="H54" s="16"/>
      <c r="I54" s="16"/>
      <c r="J54" s="24"/>
      <c r="K54" s="16"/>
      <c r="L54" s="16"/>
      <c r="M54" s="24"/>
      <c r="N54" s="13"/>
      <c r="O54" s="3"/>
      <c r="P54" s="3"/>
    </row>
    <row r="55" spans="1:18">
      <c r="A55" s="11"/>
      <c r="B55" s="14"/>
      <c r="C55" s="11"/>
      <c r="D55" s="16"/>
      <c r="E55" s="24"/>
      <c r="F55" s="24"/>
      <c r="G55" s="24"/>
      <c r="H55" s="16"/>
      <c r="I55" s="16"/>
      <c r="J55" s="24"/>
      <c r="K55" s="16"/>
      <c r="L55" s="16"/>
      <c r="M55" s="24"/>
      <c r="N55" s="13"/>
      <c r="O55" s="3"/>
      <c r="P55" s="3"/>
    </row>
    <row r="56" spans="1:18" ht="15" customHeight="1">
      <c r="A56" s="11"/>
      <c r="B56" s="14"/>
      <c r="C56" s="11"/>
      <c r="D56" s="11"/>
      <c r="E56" s="24"/>
      <c r="F56" s="24"/>
      <c r="G56" s="24"/>
      <c r="H56" s="11"/>
      <c r="I56" s="11"/>
      <c r="J56" s="26"/>
      <c r="K56" s="11"/>
      <c r="L56" s="11"/>
      <c r="M56" s="24"/>
      <c r="N56" s="13"/>
      <c r="O56" s="3"/>
      <c r="P56" s="3"/>
    </row>
    <row r="57" spans="1:18">
      <c r="A57" s="11"/>
      <c r="B57" s="14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3"/>
      <c r="P57" s="3"/>
    </row>
    <row r="58" spans="1:18">
      <c r="A58" s="11"/>
      <c r="B58" s="13"/>
      <c r="C58" s="10"/>
      <c r="D58" s="10"/>
      <c r="E58" s="11"/>
      <c r="F58" s="13"/>
      <c r="G58" s="11"/>
      <c r="H58" s="10"/>
      <c r="I58" s="11"/>
      <c r="J58" s="14"/>
      <c r="K58" s="19"/>
      <c r="L58" s="19"/>
      <c r="M58" s="19"/>
      <c r="N58" s="10"/>
      <c r="O58" s="3"/>
      <c r="P58" s="3"/>
    </row>
    <row r="59" spans="1:18">
      <c r="A59" s="11"/>
      <c r="B59" s="22"/>
      <c r="C59" s="10"/>
      <c r="D59" s="10"/>
      <c r="E59" s="11"/>
      <c r="F59" s="13"/>
      <c r="G59" s="11"/>
      <c r="H59" s="10"/>
      <c r="I59" s="11"/>
      <c r="J59" s="14"/>
      <c r="K59" s="19"/>
      <c r="L59" s="19"/>
      <c r="M59" s="19"/>
      <c r="N59" s="10"/>
      <c r="O59" s="3"/>
      <c r="P59" s="3"/>
    </row>
    <row r="60" spans="1:18">
      <c r="A60" s="11"/>
      <c r="B60" s="23"/>
      <c r="C60" s="10"/>
      <c r="D60" s="10"/>
      <c r="E60" s="11"/>
      <c r="F60" s="13"/>
      <c r="G60" s="11"/>
      <c r="H60" s="10"/>
      <c r="I60" s="11"/>
      <c r="J60" s="14"/>
      <c r="K60" s="19"/>
      <c r="L60" s="19"/>
      <c r="M60" s="19"/>
      <c r="N60" s="10"/>
      <c r="O60" s="3"/>
      <c r="P60" s="3"/>
    </row>
    <row r="61" spans="1:18">
      <c r="A61" s="11"/>
      <c r="B61" s="13"/>
      <c r="C61" s="10"/>
      <c r="D61" s="10"/>
      <c r="E61" s="11"/>
      <c r="F61" s="13"/>
      <c r="G61" s="11"/>
      <c r="H61" s="12"/>
      <c r="I61" s="11"/>
      <c r="J61" s="14"/>
      <c r="K61" s="19"/>
      <c r="L61" s="19"/>
      <c r="M61" s="19"/>
      <c r="N61" s="10"/>
      <c r="O61" s="3"/>
      <c r="P61" s="3"/>
    </row>
    <row r="62" spans="1:18">
      <c r="A62" s="11"/>
      <c r="B62" s="13"/>
      <c r="C62" s="10"/>
      <c r="D62" s="10"/>
      <c r="E62" s="11"/>
      <c r="F62" s="13"/>
      <c r="G62" s="11"/>
      <c r="H62" s="10"/>
      <c r="I62" s="11"/>
      <c r="J62" s="14"/>
      <c r="K62" s="19"/>
      <c r="L62" s="19"/>
      <c r="M62" s="19"/>
      <c r="N62" s="10"/>
      <c r="O62" s="3"/>
      <c r="P62" s="3"/>
    </row>
    <row r="63" spans="1:18">
      <c r="A63" s="11"/>
      <c r="B63" s="13"/>
      <c r="C63" s="10"/>
      <c r="D63" s="10"/>
      <c r="E63" s="11"/>
      <c r="F63" s="13"/>
      <c r="G63" s="11"/>
      <c r="H63" s="10"/>
      <c r="I63" s="11"/>
      <c r="J63" s="14"/>
      <c r="K63" s="19"/>
      <c r="L63" s="19"/>
      <c r="M63" s="19"/>
      <c r="N63" s="10"/>
      <c r="O63" s="3"/>
      <c r="P63" s="3"/>
    </row>
    <row r="64" spans="1:18" ht="15.75">
      <c r="A64" s="15"/>
      <c r="B64" s="42" t="s">
        <v>91</v>
      </c>
      <c r="C64" s="10"/>
      <c r="D64" s="10"/>
      <c r="E64" s="3"/>
      <c r="F64" s="13"/>
      <c r="G64" s="11"/>
      <c r="H64" s="10"/>
      <c r="I64" s="11"/>
      <c r="J64" s="14"/>
      <c r="K64" s="19"/>
      <c r="L64" s="19"/>
      <c r="M64" s="19"/>
      <c r="N64" s="10"/>
      <c r="O64" s="3"/>
      <c r="P64" s="3"/>
    </row>
    <row r="65" spans="1:16" ht="15.75">
      <c r="A65" s="98"/>
      <c r="B65" s="42" t="s">
        <v>92</v>
      </c>
      <c r="C65" s="3"/>
      <c r="E65" s="3"/>
      <c r="F65" s="3"/>
      <c r="G65" s="3"/>
      <c r="H65" s="27"/>
      <c r="I65" s="98"/>
      <c r="J65" s="5"/>
      <c r="K65" s="3"/>
      <c r="L65" s="3"/>
      <c r="M65" s="3"/>
      <c r="N65" s="3"/>
      <c r="O65" s="3"/>
      <c r="P65" s="3"/>
    </row>
    <row r="66" spans="1:16">
      <c r="A66" s="17"/>
      <c r="B66" s="18"/>
      <c r="C66" s="18"/>
      <c r="D66" s="18"/>
      <c r="E66" s="3"/>
      <c r="F66" s="18"/>
      <c r="G66" s="18"/>
      <c r="H66" s="18"/>
      <c r="I66" s="3"/>
      <c r="J66" s="3"/>
      <c r="K66" s="3"/>
      <c r="L66" s="3"/>
      <c r="M66" s="3"/>
      <c r="N66" s="3"/>
      <c r="O66" s="3"/>
      <c r="P66" s="3"/>
    </row>
    <row r="67" spans="1:16" ht="4.5" customHeight="1">
      <c r="A67" s="17"/>
      <c r="B67" s="18"/>
      <c r="C67" s="18"/>
      <c r="D67" s="18"/>
      <c r="E67" s="3"/>
      <c r="F67" s="18"/>
      <c r="G67" s="18"/>
      <c r="H67" s="18"/>
      <c r="I67" s="3"/>
      <c r="J67" s="3"/>
      <c r="K67" s="3"/>
      <c r="L67" s="3"/>
      <c r="M67" s="3"/>
      <c r="N67" s="3"/>
      <c r="O67" s="3"/>
      <c r="P67" s="3"/>
    </row>
    <row r="68" spans="1:16" hidden="1">
      <c r="A68" s="98"/>
      <c r="B68" s="3"/>
      <c r="C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idden="1">
      <c r="A69" s="98"/>
      <c r="B69" s="104"/>
      <c r="C69" s="104"/>
      <c r="D69" s="104"/>
      <c r="E69" s="104"/>
      <c r="F69" s="104"/>
      <c r="G69" s="104"/>
      <c r="H69" s="104"/>
      <c r="I69" s="3"/>
      <c r="J69" s="3"/>
      <c r="K69" s="3"/>
      <c r="L69" s="3"/>
      <c r="M69" s="3"/>
      <c r="N69" s="3"/>
      <c r="O69" s="3"/>
      <c r="P69" s="3"/>
    </row>
    <row r="70" spans="1:16" ht="12.75" hidden="1" customHeight="1">
      <c r="A70" s="98"/>
      <c r="B70" s="3"/>
      <c r="C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idden="1">
      <c r="A71" s="98"/>
      <c r="B71" s="3"/>
      <c r="C71" s="3"/>
      <c r="E71" s="98"/>
      <c r="F71" s="5"/>
      <c r="G71" s="112"/>
      <c r="H71" s="112"/>
      <c r="I71" s="3"/>
      <c r="J71" s="3"/>
      <c r="K71" s="5"/>
      <c r="L71" s="5"/>
      <c r="M71" s="3"/>
      <c r="N71" s="3"/>
      <c r="O71" s="3"/>
      <c r="P71" s="3"/>
    </row>
    <row r="72" spans="1:16" ht="15" hidden="1" customHeight="1">
      <c r="A72" s="98"/>
      <c r="B72" s="3"/>
      <c r="C72" s="3"/>
      <c r="E72" s="97"/>
      <c r="F72" s="5"/>
      <c r="G72" s="104"/>
      <c r="H72" s="104"/>
      <c r="I72" s="3"/>
      <c r="J72" s="3"/>
      <c r="K72" s="5"/>
      <c r="L72" s="5"/>
      <c r="M72" s="3"/>
      <c r="N72" s="3"/>
      <c r="O72" s="3"/>
      <c r="P72" s="3"/>
    </row>
    <row r="73" spans="1:16" ht="15" hidden="1" customHeight="1">
      <c r="A73" s="98"/>
      <c r="B73" s="3"/>
      <c r="C73" s="3"/>
      <c r="E73" s="97"/>
      <c r="F73" s="5"/>
      <c r="G73" s="104"/>
      <c r="H73" s="104"/>
      <c r="I73" s="3"/>
      <c r="J73" s="3"/>
      <c r="K73" s="5"/>
      <c r="L73" s="5"/>
      <c r="M73" s="3"/>
      <c r="N73" s="3"/>
      <c r="O73" s="3"/>
      <c r="P73" s="3"/>
    </row>
    <row r="74" spans="1:16" hidden="1">
      <c r="A74" s="98"/>
      <c r="B74" s="3"/>
      <c r="C74" s="3"/>
      <c r="E74" s="115"/>
      <c r="F74" s="115"/>
      <c r="G74" s="115"/>
      <c r="H74" s="3"/>
      <c r="I74" s="3"/>
      <c r="J74" s="3"/>
      <c r="K74" s="116"/>
      <c r="L74" s="116"/>
      <c r="M74" s="116"/>
      <c r="N74" s="3"/>
      <c r="O74" s="8"/>
      <c r="P74" s="3"/>
    </row>
    <row r="75" spans="1:16" hidden="1">
      <c r="A75" s="98"/>
      <c r="B75" s="3"/>
      <c r="C75" s="3"/>
      <c r="E75" s="97"/>
      <c r="F75" s="97"/>
      <c r="G75" s="97"/>
      <c r="H75" s="3"/>
      <c r="I75" s="3"/>
      <c r="J75" s="3"/>
      <c r="K75" s="98"/>
      <c r="L75" s="98"/>
      <c r="M75" s="98"/>
      <c r="N75" s="3"/>
      <c r="O75" s="8"/>
      <c r="P75" s="3"/>
    </row>
    <row r="76" spans="1:16" hidden="1">
      <c r="A76" s="98"/>
      <c r="B76" s="3"/>
      <c r="C76" s="3"/>
      <c r="E76" s="115"/>
      <c r="F76" s="115"/>
      <c r="G76" s="115"/>
      <c r="H76" s="3"/>
      <c r="I76" s="3"/>
      <c r="J76" s="3"/>
      <c r="K76" s="98"/>
      <c r="L76" s="98"/>
      <c r="M76" s="98"/>
      <c r="N76" s="3"/>
      <c r="O76" s="8"/>
      <c r="P76" s="3"/>
    </row>
    <row r="77" spans="1:16" hidden="1">
      <c r="A77" s="98"/>
      <c r="B77" s="3"/>
      <c r="C77" s="3"/>
      <c r="E77" s="97"/>
      <c r="F77" s="97"/>
      <c r="G77" s="97"/>
      <c r="H77" s="3"/>
      <c r="I77" s="3"/>
      <c r="J77" s="3"/>
      <c r="K77" s="98"/>
      <c r="L77" s="98"/>
      <c r="M77" s="98"/>
      <c r="N77" s="3"/>
      <c r="O77" s="8"/>
      <c r="P77" s="3"/>
    </row>
    <row r="78" spans="1:16">
      <c r="A78" s="98"/>
      <c r="B78" s="3"/>
      <c r="C78" s="3"/>
      <c r="E78" s="98"/>
      <c r="F78" s="98"/>
      <c r="G78" s="98"/>
      <c r="H78" s="3"/>
      <c r="I78" s="3"/>
      <c r="J78" s="3"/>
      <c r="K78" s="98"/>
      <c r="L78" s="98"/>
      <c r="M78" s="98"/>
      <c r="N78" s="3"/>
      <c r="O78" s="8"/>
      <c r="P78" s="3"/>
    </row>
    <row r="79" spans="1:16">
      <c r="A79" s="17"/>
      <c r="B79" s="13"/>
      <c r="C79" s="18"/>
      <c r="D79" s="18"/>
      <c r="E79" s="18"/>
      <c r="F79" s="18"/>
      <c r="G79" s="18"/>
      <c r="H79" s="18"/>
      <c r="I79" s="3"/>
      <c r="J79" s="3"/>
      <c r="K79" s="3"/>
      <c r="L79" s="3"/>
      <c r="M79" s="3"/>
      <c r="N79" s="3"/>
      <c r="O79" s="3"/>
      <c r="P79" s="3"/>
    </row>
    <row r="80" spans="1:16">
      <c r="A80" s="98"/>
      <c r="B80" s="3"/>
      <c r="C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>
      <c r="A81" s="98"/>
      <c r="B81" s="3"/>
      <c r="C81" s="3"/>
      <c r="E81" s="9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>
      <c r="A82" s="98"/>
      <c r="B82" s="3"/>
      <c r="C82" s="3"/>
      <c r="E82" s="98"/>
      <c r="F82" s="3"/>
      <c r="G82" s="3"/>
      <c r="H82" s="97"/>
      <c r="I82" s="97"/>
      <c r="J82" s="5"/>
      <c r="K82" s="3"/>
      <c r="L82" s="3"/>
      <c r="M82" s="3"/>
      <c r="N82" s="3"/>
      <c r="O82" s="3"/>
      <c r="P82" s="3"/>
    </row>
    <row r="83" spans="1:16">
      <c r="A83" s="98"/>
      <c r="B83" s="3"/>
      <c r="C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>
      <c r="C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>
      <c r="C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>
      <c r="C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>
      <c r="C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</sheetData>
  <mergeCells count="59">
    <mergeCell ref="B13:B17"/>
    <mergeCell ref="C13:C17"/>
    <mergeCell ref="E13:F13"/>
    <mergeCell ref="G13:I14"/>
    <mergeCell ref="J13:M13"/>
    <mergeCell ref="J14:M14"/>
    <mergeCell ref="G15:G17"/>
    <mergeCell ref="J15:J17"/>
    <mergeCell ref="K15:K17"/>
    <mergeCell ref="M15:M17"/>
    <mergeCell ref="A4:F4"/>
    <mergeCell ref="A9:M9"/>
    <mergeCell ref="A10:M10"/>
    <mergeCell ref="A11:M11"/>
    <mergeCell ref="B12:G12"/>
    <mergeCell ref="K18:K19"/>
    <mergeCell ref="L18:L19"/>
    <mergeCell ref="M18:M19"/>
    <mergeCell ref="F20:F21"/>
    <mergeCell ref="J20:J21"/>
    <mergeCell ref="K20:K21"/>
    <mergeCell ref="L20:L21"/>
    <mergeCell ref="M20:M21"/>
    <mergeCell ref="F18:F19"/>
    <mergeCell ref="G18:G19"/>
    <mergeCell ref="H18:H19"/>
    <mergeCell ref="I18:I19"/>
    <mergeCell ref="J18:J19"/>
    <mergeCell ref="K22:K23"/>
    <mergeCell ref="L22:L23"/>
    <mergeCell ref="M22:M23"/>
    <mergeCell ref="E24:E25"/>
    <mergeCell ref="F24:F25"/>
    <mergeCell ref="G24:G25"/>
    <mergeCell ref="H24:H25"/>
    <mergeCell ref="I24:I25"/>
    <mergeCell ref="J24:J25"/>
    <mergeCell ref="K24:K25"/>
    <mergeCell ref="E22:E23"/>
    <mergeCell ref="F22:F23"/>
    <mergeCell ref="G22:G23"/>
    <mergeCell ref="H22:H23"/>
    <mergeCell ref="I22:I23"/>
    <mergeCell ref="J22:J23"/>
    <mergeCell ref="G71:H71"/>
    <mergeCell ref="E74:G74"/>
    <mergeCell ref="K74:M74"/>
    <mergeCell ref="E76:G76"/>
    <mergeCell ref="L24:L25"/>
    <mergeCell ref="M24:M25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</mergeCells>
  <pageMargins left="0.78740157480314965" right="0" top="0.19685039370078741" bottom="0.15748031496062992" header="0.19685039370078741" footer="0.15748031496062992"/>
  <pageSetup paperSize="9" scale="73" fitToHeight="2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увелич.</vt:lpstr>
    </vt:vector>
  </TitlesOfParts>
  <Company>BKX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Lara_New</dc:creator>
  <cp:lastModifiedBy>ustinova_oe</cp:lastModifiedBy>
  <cp:lastPrinted>2014-04-09T04:21:50Z</cp:lastPrinted>
  <dcterms:created xsi:type="dcterms:W3CDTF">2006-03-16T03:23:40Z</dcterms:created>
  <dcterms:modified xsi:type="dcterms:W3CDTF">2016-02-11T05:04:05Z</dcterms:modified>
</cp:coreProperties>
</file>